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912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<sst xmlns="http://schemas.openxmlformats.org/spreadsheetml/2006/main" count="23" uniqueCount="23">
  <si>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Broadband Level</t>
  </si>
  <si>
    <t>CCS Score Lower</t>
  </si>
  <si>
    <t>CCS Score Upper</t>
  </si>
  <si>
    <t>Minimum Base Salary</t>
  </si>
  <si>
    <t>Maximum Base Salary</t>
  </si>
  <si>
    <t>GS-15/10</t>
  </si>
  <si>
    <t>Source: Federal Register Vol. 61, No. 230, 27 Nov 96</t>
  </si>
  <si>
    <t>General Increase</t>
  </si>
  <si>
    <t>Step</t>
  </si>
  <si>
    <t>SPL Slope</t>
  </si>
  <si>
    <t>Computations</t>
  </si>
  <si>
    <t>SPL Y-Intercept</t>
  </si>
  <si>
    <t>Formula:</t>
  </si>
  <si>
    <t>GS-15/01</t>
  </si>
  <si>
    <t>SPL</t>
  </si>
  <si>
    <t>BB2-min</t>
  </si>
  <si>
    <t>BB3-min</t>
  </si>
  <si>
    <t>BB4-min</t>
  </si>
  <si>
    <t>Max Compensation (including Broadband-IV Bonus) at CCS=5.25 is:</t>
  </si>
  <si>
    <t xml:space="preserve">  GS 15/10 pay cap computed from GS Pay Tables</t>
  </si>
  <si>
    <r>
      <t xml:space="preserve">* Base salaries </t>
    </r>
    <r>
      <rPr>
        <u val="single"/>
        <sz val="11"/>
        <rFont val="Arial"/>
        <family val="2"/>
      </rPr>
      <t>do not</t>
    </r>
    <r>
      <rPr>
        <sz val="11"/>
        <rFont val="Arial"/>
        <family val="2"/>
      </rPr>
      <t xml:space="preserve"> include locality pay</t>
    </r>
  </si>
  <si>
    <t>Max Broadband-IV Bonus is:</t>
  </si>
  <si>
    <t>Effective Date: 11 January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</si>
</sst>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14"/>
      <name val="Arial"/>
      <family val="2"/>
    </font>
    <font>
      <u val="single"/>
      <sz val="11"/>
      <name val="Arial"/>
      <family val="2"/>
    </font>
    <font>
      <u val="single"/>
      <sz val="11"/>
      <color indexed="14"/>
      <name val="Arial"/>
      <family val="2"/>
    </font>
    <font>
      <sz val="11"/>
      <color indexed="14"/>
      <name val="Arial"/>
      <family val="2"/>
    </font>
    <font>
      <b/>
      <sz val="12"/>
      <name val="Arial"/>
      <family val="2"/>
    </font>
    <font>
      <b/>
      <sz val="24.5"/>
      <name val="Arial"/>
      <family val="2"/>
    </font>
    <font>
      <sz val="27.25"/>
      <name val="Arial"/>
      <family val="0"/>
    </font>
    <font>
      <b/>
      <sz val="19.75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164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7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0" xfId="0" applyFont="1" applyAlignment="1">
      <alignment horizontal="left" vertical="center"/>
    </xf>
    <xf numFmtId="5" fontId="5" fillId="0" borderId="8" xfId="0" applyNumberFormat="1" applyFont="1" applyBorder="1" applyAlignment="1">
      <alignment horizontal="center" vertical="center"/>
    </xf>
    <xf numFmtId="5" fontId="5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center" vertical="center"/>
    </xf>
    <xf numFmtId="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" fontId="5" fillId="0" borderId="17" xfId="0" applyNumberFormat="1" applyFont="1" applyBorder="1" applyAlignment="1">
      <alignment horizontal="center" vertical="center"/>
    </xf>
    <xf numFmtId="5" fontId="9" fillId="0" borderId="18" xfId="0" applyNumberFormat="1" applyFont="1" applyBorder="1" applyAlignment="1">
      <alignment horizontal="center" vertical="center"/>
    </xf>
    <xf numFmtId="5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5" fontId="17" fillId="0" borderId="0" xfId="0" applyNumberFormat="1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5" fontId="18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5" fontId="18" fillId="0" borderId="23" xfId="0" applyNumberFormat="1" applyFont="1" applyBorder="1" applyAlignment="1">
      <alignment horizontal="center" vertical="center"/>
    </xf>
    <xf numFmtId="165" fontId="8" fillId="0" borderId="0" xfId="0" applyNumberFormat="1" applyFont="1" applyAlignment="1" quotePrefix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CY04 SPL &amp; Broadbands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88525"/>
          <c:h val="0.9325"/>
        </c:manualLayout>
      </c:layout>
      <c:scatterChart>
        <c:scatterStyle val="line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_);\(&quot;$&quot;#,##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_);\(&quot;$&quot;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_);\(&quot;$&quot;#,##0\)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Graph!$C$5:$J$5</c:f>
              <c:numCache>
                <c:ptCount val="8"/>
                <c:pt idx="0">
                  <c:v>1</c:v>
                </c:pt>
                <c:pt idx="1">
                  <c:v>1.75</c:v>
                </c:pt>
                <c:pt idx="2">
                  <c:v>2.25</c:v>
                </c:pt>
                <c:pt idx="3">
                  <c:v>2.75</c:v>
                </c:pt>
                <c:pt idx="4">
                  <c:v>3.25</c:v>
                </c:pt>
                <c:pt idx="5">
                  <c:v>3.75</c:v>
                </c:pt>
                <c:pt idx="6">
                  <c:v>4.25</c:v>
                </c:pt>
                <c:pt idx="7">
                  <c:v>4.848503175083157</c:v>
                </c:pt>
              </c:numCache>
            </c:numRef>
          </c:xVal>
          <c:yVal>
            <c:numRef>
              <c:f>Graph!$C$6:$J$6</c:f>
              <c:numCache>
                <c:ptCount val="8"/>
                <c:pt idx="0">
                  <c:v>37312</c:v>
                </c:pt>
                <c:pt idx="1">
                  <c:v>52193.5</c:v>
                </c:pt>
                <c:pt idx="2">
                  <c:v>62114.5</c:v>
                </c:pt>
                <c:pt idx="3">
                  <c:v>72035.5</c:v>
                </c:pt>
                <c:pt idx="4">
                  <c:v>81956.5</c:v>
                </c:pt>
                <c:pt idx="5">
                  <c:v>91877.5</c:v>
                </c:pt>
                <c:pt idx="6">
                  <c:v>101798.5</c:v>
                </c:pt>
                <c:pt idx="7">
                  <c:v>113674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BB2-min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Graph!$C$5:$K$5</c:f>
              <c:numCache>
                <c:ptCount val="9"/>
                <c:pt idx="0">
                  <c:v>1</c:v>
                </c:pt>
                <c:pt idx="1">
                  <c:v>1.75</c:v>
                </c:pt>
                <c:pt idx="2">
                  <c:v>2.25</c:v>
                </c:pt>
                <c:pt idx="3">
                  <c:v>2.75</c:v>
                </c:pt>
                <c:pt idx="4">
                  <c:v>3.25</c:v>
                </c:pt>
                <c:pt idx="5">
                  <c:v>3.75</c:v>
                </c:pt>
                <c:pt idx="6">
                  <c:v>4.25</c:v>
                </c:pt>
                <c:pt idx="7">
                  <c:v>4.848503175083157</c:v>
                </c:pt>
                <c:pt idx="8">
                  <c:v>5.5</c:v>
                </c:pt>
              </c:numCache>
            </c:numRef>
          </c:xVal>
          <c:yVal>
            <c:numRef>
              <c:f>Graph!$C$7:$K$7</c:f>
              <c:numCache>
                <c:ptCount val="9"/>
                <c:pt idx="0">
                  <c:v>52193.5</c:v>
                </c:pt>
                <c:pt idx="1">
                  <c:v>52193.5</c:v>
                </c:pt>
                <c:pt idx="2">
                  <c:v>52193.5</c:v>
                </c:pt>
                <c:pt idx="3">
                  <c:v>52193.5</c:v>
                </c:pt>
                <c:pt idx="4">
                  <c:v>52193.5</c:v>
                </c:pt>
                <c:pt idx="5">
                  <c:v>52193.5</c:v>
                </c:pt>
                <c:pt idx="6">
                  <c:v>52193.5</c:v>
                </c:pt>
                <c:pt idx="7">
                  <c:v>52193.5</c:v>
                </c:pt>
                <c:pt idx="8">
                  <c:v>52193.5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BB3-min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Graph!$C$5:$K$5</c:f>
              <c:numCache>
                <c:ptCount val="9"/>
                <c:pt idx="0">
                  <c:v>1</c:v>
                </c:pt>
                <c:pt idx="1">
                  <c:v>1.75</c:v>
                </c:pt>
                <c:pt idx="2">
                  <c:v>2.25</c:v>
                </c:pt>
                <c:pt idx="3">
                  <c:v>2.75</c:v>
                </c:pt>
                <c:pt idx="4">
                  <c:v>3.25</c:v>
                </c:pt>
                <c:pt idx="5">
                  <c:v>3.75</c:v>
                </c:pt>
                <c:pt idx="6">
                  <c:v>4.25</c:v>
                </c:pt>
                <c:pt idx="7">
                  <c:v>4.848503175083157</c:v>
                </c:pt>
                <c:pt idx="8">
                  <c:v>5.5</c:v>
                </c:pt>
              </c:numCache>
            </c:numRef>
          </c:xVal>
          <c:yVal>
            <c:numRef>
              <c:f>Graph!$C$8:$K$8</c:f>
              <c:numCache>
                <c:ptCount val="9"/>
                <c:pt idx="0">
                  <c:v>72035.5</c:v>
                </c:pt>
                <c:pt idx="1">
                  <c:v>72035.5</c:v>
                </c:pt>
                <c:pt idx="2">
                  <c:v>72035.5</c:v>
                </c:pt>
                <c:pt idx="3">
                  <c:v>72035.5</c:v>
                </c:pt>
                <c:pt idx="4">
                  <c:v>72035.5</c:v>
                </c:pt>
                <c:pt idx="5">
                  <c:v>72035.5</c:v>
                </c:pt>
                <c:pt idx="6">
                  <c:v>72035.5</c:v>
                </c:pt>
                <c:pt idx="7">
                  <c:v>72035.5</c:v>
                </c:pt>
                <c:pt idx="8">
                  <c:v>72035.5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BB4-min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Graph!$C$5:$K$5</c:f>
              <c:numCache>
                <c:ptCount val="9"/>
                <c:pt idx="0">
                  <c:v>1</c:v>
                </c:pt>
                <c:pt idx="1">
                  <c:v>1.75</c:v>
                </c:pt>
                <c:pt idx="2">
                  <c:v>2.25</c:v>
                </c:pt>
                <c:pt idx="3">
                  <c:v>2.75</c:v>
                </c:pt>
                <c:pt idx="4">
                  <c:v>3.25</c:v>
                </c:pt>
                <c:pt idx="5">
                  <c:v>3.75</c:v>
                </c:pt>
                <c:pt idx="6">
                  <c:v>4.25</c:v>
                </c:pt>
                <c:pt idx="7">
                  <c:v>4.848503175083157</c:v>
                </c:pt>
                <c:pt idx="8">
                  <c:v>5.5</c:v>
                </c:pt>
              </c:numCache>
            </c:numRef>
          </c:xVal>
          <c:yVal>
            <c:numRef>
              <c:f>Graph!$C$9:$K$9</c:f>
              <c:numCache>
                <c:ptCount val="9"/>
                <c:pt idx="0">
                  <c:v>91877.5</c:v>
                </c:pt>
                <c:pt idx="1">
                  <c:v>91877.5</c:v>
                </c:pt>
                <c:pt idx="2">
                  <c:v>91877.5</c:v>
                </c:pt>
                <c:pt idx="3">
                  <c:v>91877.5</c:v>
                </c:pt>
                <c:pt idx="4">
                  <c:v>91877.5</c:v>
                </c:pt>
                <c:pt idx="5">
                  <c:v>91877.5</c:v>
                </c:pt>
                <c:pt idx="6">
                  <c:v>91877.5</c:v>
                </c:pt>
                <c:pt idx="7">
                  <c:v>91877.5</c:v>
                </c:pt>
                <c:pt idx="8">
                  <c:v>91877.5</c:v>
                </c:pt>
              </c:numCache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  <c:max val="5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crossBetween val="midCat"/>
        <c:dispUnits/>
        <c:majorUnit val="1"/>
        <c:minorUnit val="0.25"/>
      </c:valAx>
      <c:valAx>
        <c:axId val="42152144"/>
        <c:scaling>
          <c:orientation val="minMax"/>
          <c:max val="1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midCat"/>
        <c:dispUnits/>
        <c:maj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0.1585</cdr:y>
    </cdr:from>
    <cdr:to>
      <cdr:x>0.93625</cdr:x>
      <cdr:y>0.30725</cdr:y>
    </cdr:to>
    <cdr:sp>
      <cdr:nvSpPr>
        <cdr:cNvPr id="1" name="Rectangle 5"/>
        <cdr:cNvSpPr>
          <a:spLocks/>
        </cdr:cNvSpPr>
      </cdr:nvSpPr>
      <cdr:spPr>
        <a:xfrm>
          <a:off x="2095500" y="942975"/>
          <a:ext cx="6410325" cy="88582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0.22725</cdr:y>
    </cdr:from>
    <cdr:to>
      <cdr:x>0.9185</cdr:x>
      <cdr:y>0.4105</cdr:y>
    </cdr:to>
    <cdr:sp>
      <cdr:nvSpPr>
        <cdr:cNvPr id="2" name="Rectangle 4"/>
        <cdr:cNvSpPr>
          <a:spLocks/>
        </cdr:cNvSpPr>
      </cdr:nvSpPr>
      <cdr:spPr>
        <a:xfrm>
          <a:off x="2095500" y="1352550"/>
          <a:ext cx="6248400" cy="1095375"/>
        </a:xfrm>
        <a:prstGeom prst="rect">
          <a:avLst/>
        </a:prstGeom>
        <a:solidFill>
          <a:srgbClr val="339933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0.3535</cdr:y>
    </cdr:from>
    <cdr:to>
      <cdr:x>0.904</cdr:x>
      <cdr:y>0.53625</cdr:y>
    </cdr:to>
    <cdr:sp>
      <cdr:nvSpPr>
        <cdr:cNvPr id="3" name="Rectangle 2"/>
        <cdr:cNvSpPr>
          <a:spLocks/>
        </cdr:cNvSpPr>
      </cdr:nvSpPr>
      <cdr:spPr>
        <a:xfrm>
          <a:off x="2095500" y="2105025"/>
          <a:ext cx="6115050" cy="108585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0.47625</cdr:y>
    </cdr:from>
    <cdr:to>
      <cdr:x>0.88425</cdr:x>
      <cdr:y>0.63325</cdr:y>
    </cdr:to>
    <cdr:sp>
      <cdr:nvSpPr>
        <cdr:cNvPr id="4" name="Rectangle 1"/>
        <cdr:cNvSpPr>
          <a:spLocks/>
        </cdr:cNvSpPr>
      </cdr:nvSpPr>
      <cdr:spPr>
        <a:xfrm>
          <a:off x="2095500" y="2838450"/>
          <a:ext cx="5943600" cy="933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14</xdr:col>
      <xdr:colOff>571500</xdr:colOff>
      <xdr:row>40</xdr:row>
      <xdr:rowOff>0</xdr:rowOff>
    </xdr:to>
    <xdr:grpSp>
      <xdr:nvGrpSpPr>
        <xdr:cNvPr id="1" name="Group 32"/>
        <xdr:cNvGrpSpPr>
          <a:grpSpLocks/>
        </xdr:cNvGrpSpPr>
      </xdr:nvGrpSpPr>
      <xdr:grpSpPr>
        <a:xfrm>
          <a:off x="9525" y="514350"/>
          <a:ext cx="9096375" cy="5962650"/>
          <a:chOff x="63" y="175"/>
          <a:chExt cx="955" cy="62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3" y="175"/>
          <a:ext cx="955" cy="6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19"/>
          <xdr:cNvSpPr>
            <a:spLocks/>
          </xdr:cNvSpPr>
        </xdr:nvSpPr>
        <xdr:spPr>
          <a:xfrm>
            <a:off x="865" y="275"/>
            <a:ext cx="0" cy="439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1"/>
          <xdr:cNvSpPr>
            <a:spLocks/>
          </xdr:cNvSpPr>
        </xdr:nvSpPr>
        <xdr:spPr>
          <a:xfrm>
            <a:off x="732" y="221"/>
            <a:ext cx="127" cy="23"/>
          </a:xfrm>
          <a:prstGeom prst="wedgeRoundRectCallout">
            <a:avLst>
              <a:gd name="adj1" fmla="val 55513"/>
              <a:gd name="adj2" fmla="val 189129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GS 15/10 Pay Cap</a:t>
            </a:r>
          </a:p>
        </xdr:txBody>
      </xdr:sp>
      <xdr:sp>
        <xdr:nvSpPr>
          <xdr:cNvPr id="5" name="AutoShape 22"/>
          <xdr:cNvSpPr>
            <a:spLocks/>
          </xdr:cNvSpPr>
        </xdr:nvSpPr>
        <xdr:spPr>
          <a:xfrm>
            <a:off x="713" y="658"/>
            <a:ext cx="130" cy="24"/>
          </a:xfrm>
          <a:prstGeom prst="wedgeRoundRectCallout">
            <a:avLst>
              <a:gd name="adj1" fmla="val 66152"/>
              <a:gd name="adj2" fmla="val 166666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CCS at Cap = 4.85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tabSelected="1" zoomScale="75" zoomScaleNormal="75" workbookViewId="0" topLeftCell="A1">
      <selection activeCell="B2" sqref="B2:F2"/>
    </sheetView>
  </sheetViews>
  <sheetFormatPr defaultColWidth="9.140625" defaultRowHeight="12.75"/>
  <cols>
    <col min="1" max="2" width="17.140625" style="1" customWidth="1"/>
    <col min="3" max="3" width="16.7109375" style="1" customWidth="1"/>
    <col min="4" max="5" width="16.7109375" style="2" customWidth="1"/>
    <col min="6" max="6" width="15.57421875" style="1" customWidth="1"/>
    <col min="7" max="7" width="15.28125" style="1" customWidth="1"/>
    <col min="8" max="16384" width="9.140625" style="1" customWidth="1"/>
  </cols>
  <sheetData>
    <row r="1" ht="7.5" customHeight="1" thickBot="1"/>
    <row r="2" spans="2:7" s="3" customFormat="1" ht="24.75" customHeight="1">
      <c r="B2" s="68" t="str">
        <f>CONCATENATE("Broadband Base Salary Ranges* - ",B20)</f>
        <v>Broadband Base Salary Ranges* - 2004</v>
      </c>
      <c r="C2" s="69"/>
      <c r="D2" s="69"/>
      <c r="E2" s="69"/>
      <c r="F2" s="70"/>
      <c r="G2"/>
    </row>
    <row r="3" spans="2:7" s="4" customFormat="1" ht="43.5" customHeight="1">
      <c r="B3" s="41" t="s">
        <v>0</v>
      </c>
      <c r="C3" s="7" t="s">
        <v>1</v>
      </c>
      <c r="D3" s="8" t="s">
        <v>2</v>
      </c>
      <c r="E3" s="9" t="s">
        <v>3</v>
      </c>
      <c r="F3" s="42" t="s">
        <v>4</v>
      </c>
      <c r="G3"/>
    </row>
    <row r="4" spans="2:7" s="4" customFormat="1" ht="24.75" customHeight="1">
      <c r="B4" s="43">
        <v>1</v>
      </c>
      <c r="C4" s="10">
        <v>1</v>
      </c>
      <c r="D4" s="5">
        <v>2.25</v>
      </c>
      <c r="E4" s="39">
        <f>ROUND($D$20+($E$20*C4),0)</f>
        <v>37312</v>
      </c>
      <c r="F4" s="44">
        <f>ROUND($D$20+($E$20*D4),0)</f>
        <v>62115</v>
      </c>
      <c r="G4"/>
    </row>
    <row r="5" spans="2:7" s="4" customFormat="1" ht="24.75" customHeight="1">
      <c r="B5" s="43">
        <v>2</v>
      </c>
      <c r="C5" s="6">
        <v>1.75</v>
      </c>
      <c r="D5" s="5">
        <v>3.25</v>
      </c>
      <c r="E5" s="40">
        <f>ROUND($D$20+($E$20*C5),0)</f>
        <v>52194</v>
      </c>
      <c r="F5" s="45">
        <f>ROUND($D$20+($E$20*D5),0)</f>
        <v>81957</v>
      </c>
      <c r="G5"/>
    </row>
    <row r="6" spans="2:7" s="4" customFormat="1" ht="24.75" customHeight="1">
      <c r="B6" s="43">
        <v>3</v>
      </c>
      <c r="C6" s="6">
        <v>2.75</v>
      </c>
      <c r="D6" s="5">
        <v>4.25</v>
      </c>
      <c r="E6" s="40">
        <f>ROUND($D$20+($E$20*C6),0)</f>
        <v>72036</v>
      </c>
      <c r="F6" s="45">
        <f>ROUND($D$20+($E$20*D6),0)</f>
        <v>101799</v>
      </c>
      <c r="G6"/>
    </row>
    <row r="7" spans="2:7" s="4" customFormat="1" ht="24.75" customHeight="1" thickBot="1">
      <c r="B7" s="46">
        <v>4</v>
      </c>
      <c r="C7" s="47">
        <v>3.75</v>
      </c>
      <c r="D7" s="48">
        <v>5.25</v>
      </c>
      <c r="E7" s="49">
        <f>ROUND($D$20+($E$20*C7),0)</f>
        <v>91878</v>
      </c>
      <c r="F7" s="50">
        <f>$G$38</f>
        <v>113674</v>
      </c>
      <c r="G7"/>
    </row>
    <row r="8" ht="14.25">
      <c r="B8" s="15" t="s">
        <v>20</v>
      </c>
    </row>
    <row r="9" ht="14.25">
      <c r="B9" s="38" t="s">
        <v>19</v>
      </c>
    </row>
    <row r="10" ht="14.25">
      <c r="B10" s="38"/>
    </row>
    <row r="11" spans="2:9" ht="18">
      <c r="B11" s="54"/>
      <c r="C11" s="55"/>
      <c r="D11" s="56"/>
      <c r="E11" s="57" t="s">
        <v>18</v>
      </c>
      <c r="F11" s="58">
        <f>ROUND($D$20+($E$20*5.25),0)</f>
        <v>121641</v>
      </c>
      <c r="H11" s="18"/>
      <c r="I11" s="20"/>
    </row>
    <row r="12" spans="2:9" ht="18">
      <c r="B12" s="59"/>
      <c r="C12" s="60"/>
      <c r="D12" s="61"/>
      <c r="E12" s="62" t="s">
        <v>21</v>
      </c>
      <c r="F12" s="63">
        <f>F11-G38</f>
        <v>7967</v>
      </c>
      <c r="H12" s="18"/>
      <c r="I12" s="20"/>
    </row>
    <row r="13" ht="13.5" thickBot="1"/>
    <row r="14" spans="3:9" ht="13.5" customHeight="1">
      <c r="C14" s="35" t="s">
        <v>6</v>
      </c>
      <c r="D14" s="36"/>
      <c r="E14" s="37"/>
      <c r="F14" s="15"/>
      <c r="H14" s="19"/>
      <c r="I14" s="20"/>
    </row>
    <row r="15" spans="3:9" ht="15" thickBot="1">
      <c r="C15" s="65" t="s">
        <v>22</v>
      </c>
      <c r="D15" s="66"/>
      <c r="E15" s="67"/>
      <c r="F15" s="33"/>
      <c r="H15" s="18"/>
      <c r="I15" s="20"/>
    </row>
    <row r="16" spans="6:9" ht="14.25">
      <c r="F16" s="34"/>
      <c r="H16" s="18"/>
      <c r="I16" s="20"/>
    </row>
    <row r="17" spans="2:9" ht="15.75">
      <c r="B17" s="32" t="s">
        <v>12</v>
      </c>
      <c r="C17" s="31" t="str">
        <f>CONCATENATE(B20," Base Salary = ",D20," + (",E20," x CCS Score)")</f>
        <v>2004 Base Salary = 17470 + (19842 x CCS Score)</v>
      </c>
      <c r="D17" s="13"/>
      <c r="E17" s="12"/>
      <c r="F17" s="34"/>
      <c r="H17" s="18"/>
      <c r="I17" s="20"/>
    </row>
    <row r="18" spans="8:9" ht="12.75">
      <c r="H18" s="18"/>
      <c r="I18" s="20"/>
    </row>
    <row r="19" spans="2:9" ht="15">
      <c r="B19" s="26" t="s">
        <v>10</v>
      </c>
      <c r="C19" s="23" t="s">
        <v>7</v>
      </c>
      <c r="D19" s="24" t="s">
        <v>11</v>
      </c>
      <c r="E19" s="25" t="s">
        <v>9</v>
      </c>
      <c r="H19" s="19"/>
      <c r="I19" s="20"/>
    </row>
    <row r="20" spans="2:5" ht="15">
      <c r="B20" s="21">
        <v>2004</v>
      </c>
      <c r="C20" s="16">
        <v>0.027</v>
      </c>
      <c r="D20" s="17">
        <f>ROUND((C37*(1+C20)+0.5),0)</f>
        <v>17470</v>
      </c>
      <c r="E20" s="17">
        <f>ROUND((D37*(1+C20)+0.5),0)</f>
        <v>19842</v>
      </c>
    </row>
    <row r="24" ht="13.5" customHeight="1"/>
    <row r="28" spans="1:7" ht="14.25">
      <c r="A28" s="15"/>
      <c r="B28" s="14"/>
      <c r="C28"/>
      <c r="D28"/>
      <c r="E28"/>
      <c r="F28" s="17"/>
      <c r="G28" s="22"/>
    </row>
    <row r="29" spans="1:7" ht="14.25">
      <c r="A29" s="15"/>
      <c r="B29" s="14"/>
      <c r="C29"/>
      <c r="D29"/>
      <c r="E29"/>
      <c r="F29" s="17"/>
      <c r="G29" s="22"/>
    </row>
    <row r="30" spans="1:7" ht="14.25" hidden="1">
      <c r="A30" s="15"/>
      <c r="B30" s="14"/>
      <c r="C30" s="17"/>
      <c r="D30" s="17"/>
      <c r="E30" s="27" t="s">
        <v>13</v>
      </c>
      <c r="F30" s="28" t="s">
        <v>8</v>
      </c>
      <c r="G30" s="28" t="s">
        <v>5</v>
      </c>
    </row>
    <row r="31" spans="1:7" ht="15" hidden="1">
      <c r="A31" s="21">
        <v>1997</v>
      </c>
      <c r="B31" s="16">
        <v>0.023</v>
      </c>
      <c r="C31" s="17">
        <v>14161</v>
      </c>
      <c r="D31" s="17">
        <v>16085</v>
      </c>
      <c r="E31" s="29">
        <v>70894</v>
      </c>
      <c r="F31" s="30">
        <v>2363</v>
      </c>
      <c r="G31" s="30">
        <f aca="true" t="shared" si="0" ref="G31:G38">E31+(9*F31)</f>
        <v>92161</v>
      </c>
    </row>
    <row r="32" spans="1:7" ht="15" hidden="1">
      <c r="A32" s="21">
        <v>1998</v>
      </c>
      <c r="B32" s="16">
        <v>0.023</v>
      </c>
      <c r="C32" s="17">
        <v>14487</v>
      </c>
      <c r="D32" s="17">
        <f>ROUND((D31*(1+B32)+0.5),0)</f>
        <v>16455</v>
      </c>
      <c r="E32" s="29">
        <f>ROUND(E31*(1+B32),0)</f>
        <v>72525</v>
      </c>
      <c r="F32" s="30">
        <f aca="true" t="shared" si="1" ref="F32:F38">ROUND(E32/30,0)</f>
        <v>2418</v>
      </c>
      <c r="G32" s="30">
        <f t="shared" si="0"/>
        <v>94287</v>
      </c>
    </row>
    <row r="33" spans="1:7" ht="15" hidden="1">
      <c r="A33" s="21">
        <v>1999</v>
      </c>
      <c r="B33" s="16">
        <v>0.031</v>
      </c>
      <c r="C33" s="17">
        <f>ROUND((C32*(1+B33)+0.5),0)</f>
        <v>14937</v>
      </c>
      <c r="D33" s="17">
        <f>ROUND((D32*(1+B33)+0.5),0)</f>
        <v>16966</v>
      </c>
      <c r="E33" s="29">
        <f>ROUND(E32*(1+B33),0)</f>
        <v>74773</v>
      </c>
      <c r="F33" s="30">
        <f t="shared" si="1"/>
        <v>2492</v>
      </c>
      <c r="G33" s="30">
        <f t="shared" si="0"/>
        <v>97201</v>
      </c>
    </row>
    <row r="34" spans="1:7" ht="15" hidden="1">
      <c r="A34" s="21">
        <v>2000</v>
      </c>
      <c r="B34" s="16">
        <v>0.038</v>
      </c>
      <c r="C34" s="17">
        <f>ROUND((C33*(1+B34)+0.5),0)</f>
        <v>15505</v>
      </c>
      <c r="D34" s="17">
        <f>ROUND((D33*(1+B34)+0.5),0)</f>
        <v>17611</v>
      </c>
      <c r="E34" s="29">
        <f>ROUND(E33*(1+B34),0)</f>
        <v>77614</v>
      </c>
      <c r="F34" s="30">
        <f t="shared" si="1"/>
        <v>2587</v>
      </c>
      <c r="G34" s="30">
        <f t="shared" si="0"/>
        <v>100897</v>
      </c>
    </row>
    <row r="35" spans="1:7" ht="15" hidden="1">
      <c r="A35" s="21">
        <v>2001</v>
      </c>
      <c r="B35" s="16">
        <v>0.027</v>
      </c>
      <c r="C35" s="17">
        <f>ROUND((C34*(1+B35)+0.5),0)</f>
        <v>15924</v>
      </c>
      <c r="D35" s="17">
        <f>ROUND((D34*(1+B35)+0.5),0)</f>
        <v>18087</v>
      </c>
      <c r="E35" s="29">
        <f>ROUND(E34*(1+B35),0)</f>
        <v>79710</v>
      </c>
      <c r="F35" s="30">
        <f t="shared" si="1"/>
        <v>2657</v>
      </c>
      <c r="G35" s="30">
        <f t="shared" si="0"/>
        <v>103623</v>
      </c>
    </row>
    <row r="36" spans="1:7" ht="15" hidden="1">
      <c r="A36" s="21">
        <v>2002</v>
      </c>
      <c r="B36" s="64">
        <v>0.036</v>
      </c>
      <c r="C36" s="17">
        <f>ROUND((C35*(1+B36)+0.5),0)</f>
        <v>16498</v>
      </c>
      <c r="D36" s="17">
        <f>ROUND((D35*(1+B36)+0.5),0)</f>
        <v>18739</v>
      </c>
      <c r="E36" s="29">
        <f>ROUND(E35*(1+B36),0)</f>
        <v>82580</v>
      </c>
      <c r="F36" s="30">
        <f t="shared" si="1"/>
        <v>2753</v>
      </c>
      <c r="G36" s="30">
        <f t="shared" si="0"/>
        <v>107357</v>
      </c>
    </row>
    <row r="37" spans="1:7" ht="15" hidden="1">
      <c r="A37" s="21">
        <v>2003</v>
      </c>
      <c r="B37" s="16">
        <v>0.031</v>
      </c>
      <c r="C37" s="17">
        <f>ROUND((C36*(1+B37)+0.5),0)</f>
        <v>17010</v>
      </c>
      <c r="D37" s="17">
        <f>ROUND((D36*(1+B37)+0.5),0)</f>
        <v>19320</v>
      </c>
      <c r="E37" s="29">
        <f>ROUND(E36*(1+B37),0)</f>
        <v>85140</v>
      </c>
      <c r="F37" s="30">
        <f t="shared" si="1"/>
        <v>2838</v>
      </c>
      <c r="G37" s="30">
        <f t="shared" si="0"/>
        <v>110682</v>
      </c>
    </row>
    <row r="38" spans="1:7" ht="14.25" hidden="1">
      <c r="A38" s="15"/>
      <c r="B38" s="14"/>
      <c r="C38" s="17"/>
      <c r="D38" s="17"/>
      <c r="E38" s="29">
        <f>ROUND(E37*(1+C20),0)</f>
        <v>87439</v>
      </c>
      <c r="F38" s="30">
        <f t="shared" si="1"/>
        <v>2915</v>
      </c>
      <c r="G38" s="30">
        <f t="shared" si="0"/>
        <v>113674</v>
      </c>
    </row>
    <row r="39" spans="1:7" ht="14.25">
      <c r="A39" s="15"/>
      <c r="B39" s="14"/>
      <c r="C39" s="17"/>
      <c r="D39" s="17"/>
      <c r="E39" s="17"/>
      <c r="F39" s="17"/>
      <c r="G39" s="22"/>
    </row>
    <row r="40" spans="1:7" ht="14.25">
      <c r="A40" s="15"/>
      <c r="B40" s="14"/>
      <c r="C40" s="17"/>
      <c r="D40" s="17"/>
      <c r="E40" s="17"/>
      <c r="F40" s="17"/>
      <c r="G40" s="22"/>
    </row>
    <row r="41" spans="1:7" ht="14.25">
      <c r="A41" s="15"/>
      <c r="B41" s="14"/>
      <c r="C41" s="17"/>
      <c r="D41" s="17"/>
      <c r="E41" s="17"/>
      <c r="F41" s="17"/>
      <c r="G41" s="22"/>
    </row>
    <row r="42" spans="1:7" ht="14.25">
      <c r="A42" s="15"/>
      <c r="B42" s="14"/>
      <c r="C42" s="17"/>
      <c r="D42" s="17"/>
      <c r="E42" s="17"/>
      <c r="F42" s="17"/>
      <c r="G42" s="22"/>
    </row>
    <row r="43" spans="1:7" ht="14.25">
      <c r="A43" s="15"/>
      <c r="B43" s="14"/>
      <c r="C43" s="17"/>
      <c r="D43" s="17"/>
      <c r="E43" s="17"/>
      <c r="F43" s="17"/>
      <c r="G43" s="22"/>
    </row>
    <row r="44" spans="1:7" ht="14.25">
      <c r="A44" s="15"/>
      <c r="B44" s="14"/>
      <c r="C44" s="17"/>
      <c r="D44" s="17"/>
      <c r="E44" s="17"/>
      <c r="F44" s="17"/>
      <c r="G44" s="22"/>
    </row>
    <row r="45" spans="1:7" ht="14.25">
      <c r="A45" s="15"/>
      <c r="B45" s="14"/>
      <c r="C45" s="17"/>
      <c r="D45" s="17"/>
      <c r="E45" s="17"/>
      <c r="F45" s="17"/>
      <c r="G45" s="22"/>
    </row>
    <row r="46" spans="1:7" ht="14.25">
      <c r="A46" s="15"/>
      <c r="B46" s="14"/>
      <c r="C46" s="17"/>
      <c r="D46" s="17"/>
      <c r="E46" s="17"/>
      <c r="F46" s="17"/>
      <c r="G46" s="22"/>
    </row>
    <row r="47" spans="1:7" ht="14.25">
      <c r="A47" s="15"/>
      <c r="B47" s="14"/>
      <c r="C47" s="17"/>
      <c r="D47" s="17"/>
      <c r="E47" s="17"/>
      <c r="F47" s="17"/>
      <c r="G47" s="22"/>
    </row>
    <row r="48" spans="1:7" ht="14.25">
      <c r="A48" s="15"/>
      <c r="B48" s="14"/>
      <c r="C48" s="17"/>
      <c r="D48" s="17"/>
      <c r="E48" s="17"/>
      <c r="F48" s="17"/>
      <c r="G48" s="22"/>
    </row>
    <row r="49" spans="1:7" ht="14.25">
      <c r="A49" s="15"/>
      <c r="B49" s="14"/>
      <c r="C49" s="17"/>
      <c r="D49" s="17"/>
      <c r="E49" s="17"/>
      <c r="F49" s="17"/>
      <c r="G49" s="22"/>
    </row>
    <row r="50" spans="1:6" ht="14.25">
      <c r="A50" s="15"/>
      <c r="B50" s="14"/>
      <c r="C50" s="17"/>
      <c r="D50" s="17"/>
      <c r="E50" s="17"/>
      <c r="F50" s="17"/>
    </row>
    <row r="51" spans="1:6" ht="14.25">
      <c r="A51" s="11"/>
      <c r="C51" s="17"/>
      <c r="D51" s="17"/>
      <c r="E51" s="17"/>
      <c r="F51" s="17"/>
    </row>
    <row r="52" spans="1:6" ht="14.25">
      <c r="A52" s="11"/>
      <c r="C52" s="17"/>
      <c r="D52" s="17"/>
      <c r="E52" s="17"/>
      <c r="F52" s="17"/>
    </row>
    <row r="53" spans="1:6" ht="14.25">
      <c r="A53" s="11"/>
      <c r="C53" s="17"/>
      <c r="D53" s="17"/>
      <c r="E53" s="17"/>
      <c r="F53" s="17"/>
    </row>
    <row r="54" spans="1:6" ht="14.25">
      <c r="A54" s="11"/>
      <c r="C54" s="17"/>
      <c r="D54" s="17"/>
      <c r="E54" s="17"/>
      <c r="F54" s="17"/>
    </row>
    <row r="55" spans="1:6" ht="14.25">
      <c r="A55" s="11"/>
      <c r="C55" s="17"/>
      <c r="D55" s="17"/>
      <c r="E55" s="17"/>
      <c r="F55" s="17"/>
    </row>
    <row r="56" spans="1:6" ht="14.25">
      <c r="A56" s="11"/>
      <c r="C56" s="17"/>
      <c r="D56" s="17"/>
      <c r="E56" s="17"/>
      <c r="F56" s="17"/>
    </row>
    <row r="57" spans="1:6" ht="14.25">
      <c r="A57" s="11"/>
      <c r="C57" s="17"/>
      <c r="D57" s="17"/>
      <c r="E57" s="17"/>
      <c r="F57" s="17"/>
    </row>
    <row r="58" spans="1:6" ht="14.25">
      <c r="A58" s="11"/>
      <c r="C58" s="17"/>
      <c r="D58" s="17"/>
      <c r="E58" s="17"/>
      <c r="F58" s="17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</sheetData>
  <mergeCells count="2">
    <mergeCell ref="C15:E15"/>
    <mergeCell ref="B2:F2"/>
  </mergeCells>
  <printOptions horizontalCentered="1"/>
  <pageMargins left="0.75" right="0.75" top="1.25" bottom="1" header="0.5" footer="0.5"/>
  <pageSetup fitToHeight="1" fitToWidth="1" horizontalDpi="300" verticalDpi="300" orientation="landscape" scale="97" r:id="rId1"/>
  <headerFooter alignWithMargins="0">
    <oddHeader>&amp;C&amp;16Air Force Laboratory Personnel Demonstration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4"/>
  <sheetViews>
    <sheetView zoomScale="75" zoomScaleNormal="75" workbookViewId="0" topLeftCell="A4">
      <selection activeCell="Q10" sqref="Q10"/>
    </sheetView>
  </sheetViews>
  <sheetFormatPr defaultColWidth="9.140625" defaultRowHeight="12.75"/>
  <sheetData>
    <row r="5" spans="2:11" ht="12.75">
      <c r="B5">
        <v>0</v>
      </c>
      <c r="C5">
        <v>1</v>
      </c>
      <c r="D5">
        <v>1.75</v>
      </c>
      <c r="E5">
        <v>2.25</v>
      </c>
      <c r="F5">
        <v>2.75</v>
      </c>
      <c r="G5">
        <v>3.25</v>
      </c>
      <c r="H5">
        <v>3.75</v>
      </c>
      <c r="I5">
        <v>4.25</v>
      </c>
      <c r="J5" s="52">
        <f>(J6-Data!D20)/Data!E20</f>
        <v>4.848503175083157</v>
      </c>
      <c r="K5">
        <v>5.5</v>
      </c>
    </row>
    <row r="6" spans="1:10" s="51" customFormat="1" ht="12.75">
      <c r="A6" s="51" t="s">
        <v>14</v>
      </c>
      <c r="B6" s="51">
        <f>Data!$D$20+(Data!$E$20*Graph!B5)</f>
        <v>17470</v>
      </c>
      <c r="C6" s="51">
        <f>Data!$D$20+(Data!$E$20*Graph!C5)</f>
        <v>37312</v>
      </c>
      <c r="D6" s="51">
        <f>Data!$D$20+(Data!$E$20*Graph!D5)</f>
        <v>52193.5</v>
      </c>
      <c r="E6" s="51">
        <f>Data!$D$20+(Data!$E$20*Graph!E5)</f>
        <v>62114.5</v>
      </c>
      <c r="F6" s="51">
        <f>Data!$D$20+(Data!$E$20*Graph!F5)</f>
        <v>72035.5</v>
      </c>
      <c r="G6" s="51">
        <f>Data!$D$20+(Data!$E$20*Graph!G5)</f>
        <v>81956.5</v>
      </c>
      <c r="H6" s="51">
        <f>Data!$D$20+(Data!$E$20*Graph!H5)</f>
        <v>91877.5</v>
      </c>
      <c r="I6" s="51">
        <f>Data!$D$20+(Data!$E$20*Graph!I5)</f>
        <v>101798.5</v>
      </c>
      <c r="J6" s="53">
        <f>Data!G38</f>
        <v>113674</v>
      </c>
    </row>
    <row r="7" spans="1:11" ht="12.75">
      <c r="A7" t="s">
        <v>15</v>
      </c>
      <c r="C7" s="51">
        <f>$D$6</f>
        <v>52193.5</v>
      </c>
      <c r="D7" s="51">
        <f aca="true" t="shared" si="0" ref="D7:I7">$D$6</f>
        <v>52193.5</v>
      </c>
      <c r="E7" s="51">
        <f t="shared" si="0"/>
        <v>52193.5</v>
      </c>
      <c r="F7" s="51">
        <f t="shared" si="0"/>
        <v>52193.5</v>
      </c>
      <c r="G7" s="51">
        <f t="shared" si="0"/>
        <v>52193.5</v>
      </c>
      <c r="H7" s="51">
        <f t="shared" si="0"/>
        <v>52193.5</v>
      </c>
      <c r="I7" s="51">
        <f t="shared" si="0"/>
        <v>52193.5</v>
      </c>
      <c r="J7" s="51">
        <f>$D$6</f>
        <v>52193.5</v>
      </c>
      <c r="K7" s="51">
        <f>$D$6</f>
        <v>52193.5</v>
      </c>
    </row>
    <row r="8" spans="1:11" ht="12.75">
      <c r="A8" t="s">
        <v>16</v>
      </c>
      <c r="C8" s="51">
        <f>$F$6</f>
        <v>72035.5</v>
      </c>
      <c r="D8" s="51">
        <f aca="true" t="shared" si="1" ref="D8:I8">$F$6</f>
        <v>72035.5</v>
      </c>
      <c r="E8" s="51">
        <f t="shared" si="1"/>
        <v>72035.5</v>
      </c>
      <c r="F8" s="51">
        <f t="shared" si="1"/>
        <v>72035.5</v>
      </c>
      <c r="G8" s="51">
        <f t="shared" si="1"/>
        <v>72035.5</v>
      </c>
      <c r="H8" s="51">
        <f t="shared" si="1"/>
        <v>72035.5</v>
      </c>
      <c r="I8" s="51">
        <f t="shared" si="1"/>
        <v>72035.5</v>
      </c>
      <c r="J8" s="51">
        <f>$F$6</f>
        <v>72035.5</v>
      </c>
      <c r="K8" s="51">
        <f>$F$6</f>
        <v>72035.5</v>
      </c>
    </row>
    <row r="9" spans="1:11" ht="12.75">
      <c r="A9" t="s">
        <v>17</v>
      </c>
      <c r="C9" s="51">
        <f>$H$6</f>
        <v>91877.5</v>
      </c>
      <c r="D9" s="51">
        <f aca="true" t="shared" si="2" ref="D9:I9">$H$6</f>
        <v>91877.5</v>
      </c>
      <c r="E9" s="51">
        <f t="shared" si="2"/>
        <v>91877.5</v>
      </c>
      <c r="F9" s="51">
        <f t="shared" si="2"/>
        <v>91877.5</v>
      </c>
      <c r="G9" s="51">
        <f t="shared" si="2"/>
        <v>91877.5</v>
      </c>
      <c r="H9" s="51">
        <f t="shared" si="2"/>
        <v>91877.5</v>
      </c>
      <c r="I9" s="51">
        <f t="shared" si="2"/>
        <v>91877.5</v>
      </c>
      <c r="J9" s="51">
        <f>$H$6</f>
        <v>91877.5</v>
      </c>
      <c r="K9" s="51">
        <f>$H$6</f>
        <v>91877.5</v>
      </c>
    </row>
    <row r="10" spans="4:10" ht="12.75">
      <c r="D10" s="51"/>
      <c r="E10" s="51"/>
      <c r="F10" s="51"/>
      <c r="G10" s="51"/>
      <c r="H10" s="51"/>
      <c r="I10" s="51"/>
      <c r="J10" s="51"/>
    </row>
    <row r="11" spans="4:10" ht="12.75">
      <c r="D11" s="51"/>
      <c r="E11" s="51"/>
      <c r="F11" s="51"/>
      <c r="G11" s="51"/>
      <c r="H11" s="51"/>
      <c r="I11" s="51"/>
      <c r="J11" s="51"/>
    </row>
    <row r="12" spans="4:10" ht="12.75">
      <c r="D12" s="51"/>
      <c r="E12" s="51"/>
      <c r="F12" s="51"/>
      <c r="G12" s="51"/>
      <c r="H12" s="51"/>
      <c r="I12" s="51"/>
      <c r="J12" s="51"/>
    </row>
    <row r="13" spans="4:10" ht="12.75">
      <c r="D13" s="51"/>
      <c r="E13" s="51"/>
      <c r="F13" s="51"/>
      <c r="G13" s="51"/>
      <c r="H13" s="51"/>
      <c r="I13" s="51"/>
      <c r="J13" s="51"/>
    </row>
    <row r="14" spans="4:10" ht="12.75">
      <c r="D14" s="51"/>
      <c r="E14" s="51"/>
      <c r="F14" s="51"/>
      <c r="G14" s="51"/>
      <c r="H14" s="51"/>
      <c r="I14" s="51"/>
      <c r="J14" s="51"/>
    </row>
  </sheetData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karmerej</cp:lastModifiedBy>
  <cp:lastPrinted>2004-07-20T14:01:25Z</cp:lastPrinted>
  <dcterms:created xsi:type="dcterms:W3CDTF">1997-09-12T14:21:17Z</dcterms:created>
  <dcterms:modified xsi:type="dcterms:W3CDTF">2004-08-02T13:04:40Z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269502174</vt:i4>
  </property>
  <property fmtid="{D5CDD505-2E9C-101B-9397-08002B2CF9AE}" pid="3" name="_EmailSubject">
    <vt:lpwstr>replace</vt:lpwstr>
  </property>
  <property fmtid="{D5CDD505-2E9C-101B-9397-08002B2CF9AE}" pid="4" name="_AuthorEmail">
    <vt:lpwstr>Erika.Karmeris@wpafb.af.mil</vt:lpwstr>
  </property>
  <property fmtid="{D5CDD505-2E9C-101B-9397-08002B2CF9AE}" pid="5" name="_AuthorEmailDisplayName">
    <vt:lpwstr>Karmeris Erika J Civ AFRL/RMD</vt:lpwstr>
  </property>
  <property fmtid="{D5CDD505-2E9C-101B-9397-08002B2CF9AE}" pid="6" name="_PreviousAdHocReviewCycleID">
    <vt:i4>-541364632</vt:i4>
  </property>
</Properties>
</file>