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1"/>
  </bookViews>
  <sheets>
    <sheet name="Read 1st" sheetId="1" r:id="rId1"/>
    <sheet name="Col Data" sheetId="2" r:id="rId2"/>
    <sheet name="Tot Solids" sheetId="3" r:id="rId3"/>
    <sheet name="Sus Solids" sheetId="4" r:id="rId4"/>
    <sheet name="Slurry Calc" sheetId="5" r:id="rId5"/>
  </sheets>
  <definedNames>
    <definedName name="_xlnm.Print_Area" localSheetId="1">'Col Data'!$A$1:$G$41</definedName>
    <definedName name="_xlnm.Print_Area" localSheetId="4">'Slurry Calc'!$A$1:$I$63</definedName>
    <definedName name="_xlnm.Print_Area" localSheetId="3">'Sus Solids'!$A$1:$K$18</definedName>
    <definedName name="_xlnm.Print_Area" localSheetId="2">'Tot Solids'!$A$1:$K$22</definedName>
  </definedNames>
  <calcPr fullCalcOnLoad="1"/>
</workbook>
</file>

<file path=xl/sharedStrings.xml><?xml version="1.0" encoding="utf-8"?>
<sst xmlns="http://schemas.openxmlformats.org/spreadsheetml/2006/main" count="166" uniqueCount="93">
  <si>
    <t>Project ID:</t>
  </si>
  <si>
    <t>Drying Time</t>
  </si>
  <si>
    <t>ppt</t>
  </si>
  <si>
    <t>Specific Gravity:</t>
  </si>
  <si>
    <t>SAMPLE</t>
  </si>
  <si>
    <t>Tare No.</t>
  </si>
  <si>
    <t xml:space="preserve">Salinity: </t>
  </si>
  <si>
    <t>TOTAL SOLIDS REPORT SHEET</t>
  </si>
  <si>
    <t>Analyst:</t>
  </si>
  <si>
    <t>Date:</t>
  </si>
  <si>
    <t>Sample Date:</t>
  </si>
  <si>
    <t xml:space="preserve"> </t>
  </si>
  <si>
    <t>SUSPENDED SOLIDS REPORT SHEET</t>
  </si>
  <si>
    <t>Volume (mL)</t>
  </si>
  <si>
    <t>Turbidity       (NTU)</t>
  </si>
  <si>
    <t>Salinity:</t>
  </si>
  <si>
    <t xml:space="preserve">           Specifc Gravity:</t>
  </si>
  <si>
    <t>Date</t>
  </si>
  <si>
    <t>Time</t>
  </si>
  <si>
    <t>Surface</t>
  </si>
  <si>
    <t>Water</t>
  </si>
  <si>
    <t>Height</t>
  </si>
  <si>
    <t>Solids</t>
  </si>
  <si>
    <t>Interface</t>
  </si>
  <si>
    <t>Coarse</t>
  </si>
  <si>
    <t>Material</t>
  </si>
  <si>
    <t xml:space="preserve">      SETTLING COLUMN DATA SHEET</t>
  </si>
  <si>
    <t>Ports Sampled/            Type of Analysis</t>
  </si>
  <si>
    <t>Elapsed    Time</t>
  </si>
  <si>
    <t>Moisture</t>
  </si>
  <si>
    <t>Content</t>
  </si>
  <si>
    <t>AVG</t>
  </si>
  <si>
    <t>Salinity</t>
  </si>
  <si>
    <t>(ppt)</t>
  </si>
  <si>
    <t>% Fines</t>
  </si>
  <si>
    <t>Sediment</t>
  </si>
  <si>
    <t>Salt</t>
  </si>
  <si>
    <t xml:space="preserve">Column Slurry Mixture for </t>
  </si>
  <si>
    <t>(% by wt)</t>
  </si>
  <si>
    <t>Data entry required in cells that are colored yellow.</t>
  </si>
  <si>
    <t>Sample</t>
  </si>
  <si>
    <t>Pore water</t>
  </si>
  <si>
    <t xml:space="preserve">               Salt</t>
  </si>
  <si>
    <t xml:space="preserve">g  </t>
  </si>
  <si>
    <t>Tap Water</t>
  </si>
  <si>
    <t>Sediment Information and Slurry Calculations</t>
  </si>
  <si>
    <t>(g/L)</t>
  </si>
  <si>
    <t>Wet Wt, g</t>
  </si>
  <si>
    <t>Dry Wt, g</t>
  </si>
  <si>
    <t>Wt, g</t>
  </si>
  <si>
    <t>% Coarse</t>
  </si>
  <si>
    <t>Target Slurry</t>
  </si>
  <si>
    <t>kg</t>
  </si>
  <si>
    <t>kg of sediment</t>
  </si>
  <si>
    <t>liters</t>
  </si>
  <si>
    <t>1 kg of Sediment contains the following:</t>
  </si>
  <si>
    <t>Amounts needed to dilute 1 kg of sediment to column target concentration:</t>
  </si>
  <si>
    <t>Tare Wt, g</t>
  </si>
  <si>
    <t>Water Wt, g</t>
  </si>
  <si>
    <t>Salt Wt, g</t>
  </si>
  <si>
    <t>Filter                 Paper Wt, g</t>
  </si>
  <si>
    <t xml:space="preserve">This spreadsheet contains the forms needed to record data from settling column tests.                                                                                                            </t>
  </si>
  <si>
    <r>
      <t xml:space="preserve">Detailed instructions for performing settling column tests are given in the document entitled                                </t>
    </r>
    <r>
      <rPr>
        <b/>
        <sz val="12"/>
        <rFont val="Arial"/>
        <family val="2"/>
      </rPr>
      <t>Settling Column Test Procedures</t>
    </r>
    <r>
      <rPr>
        <sz val="12"/>
        <rFont val="Arial"/>
        <family val="2"/>
      </rPr>
      <t>.</t>
    </r>
  </si>
  <si>
    <t>Dried Sample Wt, g</t>
  </si>
  <si>
    <t>Wet Sample + Tare Wt, g</t>
  </si>
  <si>
    <t>Dried Sample + Tare Wt, g</t>
  </si>
  <si>
    <t xml:space="preserve">Pore Water </t>
  </si>
  <si>
    <t xml:space="preserve">Tare + </t>
  </si>
  <si>
    <t xml:space="preserve">  Salinity of Pore Water </t>
  </si>
  <si>
    <t xml:space="preserve">          Particulates Concentration and Moisture Content of Sediment </t>
  </si>
  <si>
    <t>Conc</t>
  </si>
  <si>
    <t>Tare</t>
  </si>
  <si>
    <t>(Dish Wt) g</t>
  </si>
  <si>
    <t>Particulate</t>
  </si>
  <si>
    <t>Dry</t>
  </si>
  <si>
    <t>Note: Enter Salinity AVG or Salinity value measured with S-C-T meter above in cell B8.</t>
  </si>
  <si>
    <t>Sample (~25 mL)</t>
  </si>
  <si>
    <t>Particulates</t>
  </si>
  <si>
    <t xml:space="preserve">L        or  </t>
  </si>
  <si>
    <t>Total Slurry</t>
  </si>
  <si>
    <t>Grain Size</t>
  </si>
  <si>
    <t>Distribution</t>
  </si>
  <si>
    <t>g/L</t>
  </si>
  <si>
    <t xml:space="preserve">Particulates Conc </t>
  </si>
  <si>
    <t>Conc:</t>
  </si>
  <si>
    <t xml:space="preserve">Initial  </t>
  </si>
  <si>
    <t>Time In</t>
  </si>
  <si>
    <t>Time Out</t>
  </si>
  <si>
    <t>Particulates      Wt, g</t>
  </si>
  <si>
    <t>Particulates Conc. (g/L)</t>
  </si>
  <si>
    <t>Dry Particulates + Filter Paper Wt, g</t>
  </si>
  <si>
    <t>Dry Particulates Wt, g</t>
  </si>
  <si>
    <t>Particulates TSS Conc. (mg/L)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</si>
</sst>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2"/>
      <color indexed="53"/>
      <name val="Arial"/>
      <family val="2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0" fillId="0" borderId="8" xfId="0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3" fillId="0" borderId="10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/>
      <protection locked="0"/>
    </xf>
    <xf numFmtId="15" fontId="0" fillId="0" borderId="8" xfId="0" applyNumberFormat="1" applyBorder="1" applyAlignment="1" applyProtection="1">
      <alignment/>
      <protection locked="0"/>
    </xf>
    <xf numFmtId="0" fontId="3" fillId="0" borderId="7" xfId="0" applyFont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0" fillId="2" borderId="8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 wrapText="1"/>
    </xf>
    <xf numFmtId="0" fontId="3" fillId="0" borderId="7" xfId="0" applyFont="1" applyFill="1" applyBorder="1" applyAlignment="1">
      <alignment horizontal="centerContinuous" vertic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2" fontId="1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7" fillId="0" borderId="25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0" fillId="0" borderId="8" xfId="0" applyNumberFormat="1" applyBorder="1" applyAlignment="1" applyProtection="1">
      <alignment/>
      <protection/>
    </xf>
    <xf numFmtId="166" fontId="0" fillId="0" borderId="8" xfId="0" applyNumberFormat="1" applyBorder="1" applyAlignment="1" applyProtection="1">
      <alignment/>
      <protection/>
    </xf>
    <xf numFmtId="2" fontId="0" fillId="0" borderId="8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2" xfId="0" applyNumberFormat="1" applyBorder="1" applyAlignment="1">
      <alignment horizontal="center" vertical="center"/>
    </xf>
    <xf numFmtId="0" fontId="3" fillId="0" borderId="8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right"/>
      <protection/>
    </xf>
    <xf numFmtId="2" fontId="0" fillId="0" borderId="28" xfId="0" applyNumberForma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165" fontId="0" fillId="0" borderId="29" xfId="0" applyNumberForma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/>
    </xf>
    <xf numFmtId="166" fontId="0" fillId="0" borderId="3" xfId="0" applyNumberFormat="1" applyFill="1" applyBorder="1" applyAlignment="1" applyProtection="1">
      <alignment horizontal="center"/>
      <protection/>
    </xf>
    <xf numFmtId="165" fontId="0" fillId="0" borderId="3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/>
    </xf>
    <xf numFmtId="166" fontId="0" fillId="0" borderId="11" xfId="0" applyNumberFormat="1" applyFill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0" fontId="0" fillId="0" borderId="30" xfId="0" applyFill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0" fillId="0" borderId="29" xfId="0" applyFill="1" applyBorder="1" applyAlignment="1" applyProtection="1">
      <alignment horizontal="right"/>
      <protection/>
    </xf>
    <xf numFmtId="0" fontId="0" fillId="0" borderId="27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2" fontId="3" fillId="0" borderId="33" xfId="0" applyNumberFormat="1" applyFont="1" applyBorder="1" applyAlignment="1" applyProtection="1">
      <alignment horizontal="center"/>
      <protection/>
    </xf>
    <xf numFmtId="2" fontId="3" fillId="0" borderId="35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horizontal="center"/>
      <protection/>
    </xf>
    <xf numFmtId="165" fontId="0" fillId="0" borderId="13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8" xfId="0" applyNumberFormat="1" applyBorder="1" applyAlignment="1" applyProtection="1">
      <alignment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E17" sqref="E17"/>
    </sheetView>
  </sheetViews>
  <sheetFormatPr defaultColWidth="9.140625" defaultRowHeight="12.75"/>
  <cols>
    <col min="1" max="1" width="91.57421875" style="0" customWidth="1"/>
  </cols>
  <sheetData>
    <row r="1" ht="22.5" customHeight="1">
      <c r="A1" s="39" t="s">
        <v>61</v>
      </c>
    </row>
    <row r="3" ht="30.75">
      <c r="A3" s="39" t="s">
        <v>62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8">
      <selection activeCell="N23" sqref="N23"/>
    </sheetView>
  </sheetViews>
  <sheetFormatPr defaultColWidth="9.140625" defaultRowHeight="12.75"/>
  <cols>
    <col min="1" max="6" width="11.7109375" style="0" customWidth="1"/>
    <col min="7" max="7" width="20.28125" style="0" customWidth="1"/>
    <col min="8" max="8" width="13.421875" style="0" customWidth="1"/>
    <col min="9" max="11" width="11.7109375" style="0" customWidth="1"/>
  </cols>
  <sheetData>
    <row r="1" spans="2:4" ht="23.25" customHeight="1">
      <c r="B1" s="21" t="s">
        <v>26</v>
      </c>
      <c r="C1" s="21"/>
      <c r="D1" s="21"/>
    </row>
    <row r="3" spans="1:9" ht="16.5" customHeight="1" thickBot="1">
      <c r="A3" s="4" t="s">
        <v>0</v>
      </c>
      <c r="B3" s="22"/>
      <c r="C3" s="22"/>
      <c r="D3" s="22"/>
      <c r="E3" s="22"/>
      <c r="F3" s="4" t="s">
        <v>9</v>
      </c>
      <c r="G3" s="22"/>
      <c r="H3" s="4"/>
      <c r="I3" s="3"/>
    </row>
    <row r="4" spans="1:9" ht="19.5" customHeight="1" thickBot="1">
      <c r="A4" s="4"/>
      <c r="B4" s="23"/>
      <c r="C4" s="23"/>
      <c r="D4" s="23"/>
      <c r="E4" s="23"/>
      <c r="F4" s="4"/>
      <c r="G4" s="3"/>
      <c r="H4" s="4"/>
      <c r="I4" s="3"/>
    </row>
    <row r="5" ht="16.5" customHeight="1">
      <c r="F5" s="4" t="s">
        <v>85</v>
      </c>
    </row>
    <row r="6" spans="1:7" ht="16.5" customHeight="1" thickBot="1">
      <c r="A6" s="4" t="s">
        <v>8</v>
      </c>
      <c r="B6" s="22"/>
      <c r="C6" s="22"/>
      <c r="D6" s="22"/>
      <c r="E6" s="22"/>
      <c r="F6" s="4" t="s">
        <v>84</v>
      </c>
      <c r="G6" s="22"/>
    </row>
    <row r="7" ht="16.5" customHeight="1"/>
    <row r="8" spans="1:7" ht="16.5" customHeight="1" thickBot="1">
      <c r="A8" s="4" t="s">
        <v>15</v>
      </c>
      <c r="B8" s="22"/>
      <c r="C8" s="1" t="s">
        <v>2</v>
      </c>
      <c r="F8" s="4" t="s">
        <v>16</v>
      </c>
      <c r="G8" s="22"/>
    </row>
    <row r="9" ht="13.5" thickBot="1"/>
    <row r="10" spans="1:7" ht="15" customHeight="1">
      <c r="A10" s="167" t="s">
        <v>17</v>
      </c>
      <c r="B10" s="170" t="s">
        <v>18</v>
      </c>
      <c r="C10" s="173" t="s">
        <v>28</v>
      </c>
      <c r="D10" s="163" t="s">
        <v>19</v>
      </c>
      <c r="E10" s="163" t="s">
        <v>22</v>
      </c>
      <c r="F10" s="163" t="s">
        <v>24</v>
      </c>
      <c r="G10" s="176" t="s">
        <v>27</v>
      </c>
    </row>
    <row r="11" spans="1:7" ht="15" customHeight="1">
      <c r="A11" s="168"/>
      <c r="B11" s="171"/>
      <c r="C11" s="174"/>
      <c r="D11" s="164" t="s">
        <v>20</v>
      </c>
      <c r="E11" s="164" t="s">
        <v>23</v>
      </c>
      <c r="F11" s="164" t="s">
        <v>25</v>
      </c>
      <c r="G11" s="177"/>
    </row>
    <row r="12" spans="1:7" ht="15" customHeight="1" thickBot="1">
      <c r="A12" s="169"/>
      <c r="B12" s="172"/>
      <c r="C12" s="175"/>
      <c r="D12" s="165" t="s">
        <v>21</v>
      </c>
      <c r="E12" s="165" t="s">
        <v>21</v>
      </c>
      <c r="F12" s="165" t="s">
        <v>21</v>
      </c>
      <c r="G12" s="178"/>
    </row>
    <row r="13" spans="1:7" ht="18" customHeight="1">
      <c r="A13" s="24"/>
      <c r="B13" s="25"/>
      <c r="C13" s="25"/>
      <c r="D13" s="25"/>
      <c r="E13" s="25"/>
      <c r="F13" s="25"/>
      <c r="G13" s="26"/>
    </row>
    <row r="14" spans="1:7" ht="18" customHeight="1">
      <c r="A14" s="27"/>
      <c r="B14" s="28"/>
      <c r="C14" s="28"/>
      <c r="D14" s="28"/>
      <c r="E14" s="28"/>
      <c r="F14" s="28"/>
      <c r="G14" s="29"/>
    </row>
    <row r="15" spans="1:7" ht="18" customHeight="1">
      <c r="A15" s="27"/>
      <c r="B15" s="28"/>
      <c r="C15" s="28"/>
      <c r="D15" s="28"/>
      <c r="E15" s="28"/>
      <c r="F15" s="28"/>
      <c r="G15" s="29"/>
    </row>
    <row r="16" spans="1:7" ht="18" customHeight="1">
      <c r="A16" s="27"/>
      <c r="B16" s="28"/>
      <c r="C16" s="28"/>
      <c r="D16" s="28"/>
      <c r="E16" s="28"/>
      <c r="F16" s="28"/>
      <c r="G16" s="29"/>
    </row>
    <row r="17" spans="1:11" ht="18" customHeight="1">
      <c r="A17" s="27"/>
      <c r="B17" s="28"/>
      <c r="C17" s="28"/>
      <c r="D17" s="28"/>
      <c r="E17" s="28"/>
      <c r="F17" s="28"/>
      <c r="G17" s="29"/>
      <c r="K17" t="s">
        <v>11</v>
      </c>
    </row>
    <row r="18" spans="1:7" ht="18" customHeight="1">
      <c r="A18" s="27"/>
      <c r="B18" s="28"/>
      <c r="C18" s="28"/>
      <c r="D18" s="28"/>
      <c r="E18" s="28"/>
      <c r="F18" s="28"/>
      <c r="G18" s="29"/>
    </row>
    <row r="19" spans="1:7" ht="18" customHeight="1">
      <c r="A19" s="27"/>
      <c r="B19" s="28"/>
      <c r="C19" s="28"/>
      <c r="D19" s="28"/>
      <c r="E19" s="28"/>
      <c r="F19" s="28"/>
      <c r="G19" s="29"/>
    </row>
    <row r="20" spans="1:7" ht="18" customHeight="1">
      <c r="A20" s="27"/>
      <c r="B20" s="28"/>
      <c r="C20" s="28"/>
      <c r="D20" s="28"/>
      <c r="E20" s="28"/>
      <c r="F20" s="28"/>
      <c r="G20" s="29"/>
    </row>
    <row r="21" spans="1:7" ht="18" customHeight="1">
      <c r="A21" s="27"/>
      <c r="B21" s="28"/>
      <c r="C21" s="28"/>
      <c r="D21" s="28"/>
      <c r="E21" s="28"/>
      <c r="F21" s="28"/>
      <c r="G21" s="29"/>
    </row>
    <row r="22" spans="1:7" ht="18" customHeight="1">
      <c r="A22" s="27"/>
      <c r="B22" s="28"/>
      <c r="C22" s="28"/>
      <c r="D22" s="28"/>
      <c r="E22" s="28"/>
      <c r="F22" s="28"/>
      <c r="G22" s="29"/>
    </row>
    <row r="23" spans="1:7" ht="18" customHeight="1">
      <c r="A23" s="27"/>
      <c r="B23" s="28"/>
      <c r="C23" s="28"/>
      <c r="D23" s="28"/>
      <c r="E23" s="28"/>
      <c r="F23" s="28"/>
      <c r="G23" s="29"/>
    </row>
    <row r="24" spans="1:7" ht="18" customHeight="1">
      <c r="A24" s="27"/>
      <c r="B24" s="28"/>
      <c r="C24" s="28"/>
      <c r="D24" s="28"/>
      <c r="E24" s="28"/>
      <c r="F24" s="28"/>
      <c r="G24" s="29"/>
    </row>
    <row r="25" spans="1:7" ht="18" customHeight="1">
      <c r="A25" s="27"/>
      <c r="B25" s="28"/>
      <c r="C25" s="28"/>
      <c r="D25" s="28"/>
      <c r="E25" s="28"/>
      <c r="F25" s="28"/>
      <c r="G25" s="29"/>
    </row>
    <row r="26" spans="1:7" ht="18" customHeight="1">
      <c r="A26" s="27"/>
      <c r="B26" s="28"/>
      <c r="C26" s="28"/>
      <c r="D26" s="28"/>
      <c r="E26" s="28"/>
      <c r="F26" s="28"/>
      <c r="G26" s="29"/>
    </row>
    <row r="27" spans="1:7" ht="18" customHeight="1">
      <c r="A27" s="27"/>
      <c r="B27" s="28"/>
      <c r="C27" s="28"/>
      <c r="D27" s="28"/>
      <c r="E27" s="28"/>
      <c r="F27" s="28"/>
      <c r="G27" s="29"/>
    </row>
    <row r="28" spans="1:7" ht="18" customHeight="1">
      <c r="A28" s="27"/>
      <c r="B28" s="28"/>
      <c r="C28" s="28"/>
      <c r="D28" s="28"/>
      <c r="E28" s="28"/>
      <c r="F28" s="28"/>
      <c r="G28" s="29"/>
    </row>
    <row r="29" spans="1:7" ht="18" customHeight="1">
      <c r="A29" s="27"/>
      <c r="B29" s="28"/>
      <c r="C29" s="28"/>
      <c r="D29" s="28"/>
      <c r="E29" s="28"/>
      <c r="F29" s="28"/>
      <c r="G29" s="29"/>
    </row>
    <row r="30" spans="1:7" ht="18" customHeight="1">
      <c r="A30" s="27"/>
      <c r="B30" s="28"/>
      <c r="C30" s="28"/>
      <c r="D30" s="28"/>
      <c r="E30" s="28"/>
      <c r="F30" s="28"/>
      <c r="G30" s="29"/>
    </row>
    <row r="31" spans="1:7" ht="18" customHeight="1">
      <c r="A31" s="27"/>
      <c r="B31" s="28"/>
      <c r="C31" s="28"/>
      <c r="D31" s="28"/>
      <c r="E31" s="28"/>
      <c r="F31" s="28"/>
      <c r="G31" s="29"/>
    </row>
    <row r="32" spans="1:7" ht="18" customHeight="1">
      <c r="A32" s="27"/>
      <c r="B32" s="28"/>
      <c r="C32" s="28"/>
      <c r="D32" s="28"/>
      <c r="E32" s="28"/>
      <c r="F32" s="28"/>
      <c r="G32" s="29"/>
    </row>
    <row r="33" spans="1:7" ht="18" customHeight="1">
      <c r="A33" s="27"/>
      <c r="B33" s="28"/>
      <c r="C33" s="28"/>
      <c r="D33" s="28"/>
      <c r="E33" s="28"/>
      <c r="F33" s="28"/>
      <c r="G33" s="29"/>
    </row>
    <row r="34" spans="1:7" ht="18" customHeight="1">
      <c r="A34" s="27"/>
      <c r="B34" s="28"/>
      <c r="C34" s="28"/>
      <c r="D34" s="28"/>
      <c r="E34" s="28"/>
      <c r="F34" s="28"/>
      <c r="G34" s="29"/>
    </row>
    <row r="35" spans="1:7" ht="18" customHeight="1">
      <c r="A35" s="27"/>
      <c r="B35" s="28"/>
      <c r="C35" s="28"/>
      <c r="D35" s="28"/>
      <c r="E35" s="28"/>
      <c r="F35" s="28"/>
      <c r="G35" s="29"/>
    </row>
    <row r="36" spans="1:7" ht="18" customHeight="1">
      <c r="A36" s="27"/>
      <c r="B36" s="28"/>
      <c r="C36" s="28"/>
      <c r="D36" s="28"/>
      <c r="E36" s="28"/>
      <c r="F36" s="28"/>
      <c r="G36" s="29"/>
    </row>
    <row r="37" spans="1:7" ht="18" customHeight="1">
      <c r="A37" s="27"/>
      <c r="B37" s="28"/>
      <c r="C37" s="28"/>
      <c r="D37" s="28"/>
      <c r="E37" s="28"/>
      <c r="F37" s="28"/>
      <c r="G37" s="29"/>
    </row>
    <row r="38" spans="1:7" ht="18" customHeight="1">
      <c r="A38" s="27"/>
      <c r="B38" s="28"/>
      <c r="C38" s="28"/>
      <c r="D38" s="28"/>
      <c r="E38" s="28"/>
      <c r="F38" s="28"/>
      <c r="G38" s="29"/>
    </row>
    <row r="39" spans="1:7" ht="18" customHeight="1">
      <c r="A39" s="27"/>
      <c r="B39" s="28"/>
      <c r="C39" s="28"/>
      <c r="D39" s="28"/>
      <c r="E39" s="28"/>
      <c r="F39" s="28"/>
      <c r="G39" s="29"/>
    </row>
    <row r="40" spans="1:7" ht="18" customHeight="1">
      <c r="A40" s="27"/>
      <c r="B40" s="28"/>
      <c r="C40" s="28"/>
      <c r="D40" s="28"/>
      <c r="E40" s="28"/>
      <c r="F40" s="28"/>
      <c r="G40" s="29"/>
    </row>
    <row r="41" spans="1:7" ht="18" customHeight="1" thickBot="1">
      <c r="A41" s="30"/>
      <c r="B41" s="31"/>
      <c r="C41" s="31"/>
      <c r="D41" s="31"/>
      <c r="E41" s="31"/>
      <c r="F41" s="31"/>
      <c r="G41" s="32"/>
    </row>
  </sheetData>
  <sheetProtection sheet="1" objects="1" scenarios="1"/>
  <mergeCells count="4">
    <mergeCell ref="A10:A12"/>
    <mergeCell ref="B10:B12"/>
    <mergeCell ref="C10:C12"/>
    <mergeCell ref="G10:G12"/>
  </mergeCells>
  <printOptions/>
  <pageMargins left="0.81" right="0.41" top="0.5" bottom="0.7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N12" sqref="N12"/>
    </sheetView>
  </sheetViews>
  <sheetFormatPr defaultColWidth="9.140625" defaultRowHeight="12.75"/>
  <cols>
    <col min="1" max="1" width="13.421875" style="0" customWidth="1"/>
    <col min="2" max="11" width="11.7109375" style="0" customWidth="1"/>
  </cols>
  <sheetData>
    <row r="1" spans="1:12" ht="19.5" customHeight="1">
      <c r="A1" s="3"/>
      <c r="B1" s="3"/>
      <c r="C1" s="3"/>
      <c r="D1" s="7" t="s">
        <v>7</v>
      </c>
      <c r="E1" s="3"/>
      <c r="F1" s="3"/>
      <c r="G1" s="3"/>
      <c r="H1" s="3"/>
      <c r="I1" s="3"/>
      <c r="J1" s="3"/>
      <c r="K1" s="3"/>
      <c r="L1" s="3"/>
    </row>
    <row r="2" ht="24.75" customHeight="1"/>
    <row r="3" spans="1:11" ht="16.5" thickBot="1">
      <c r="A3" s="2" t="s">
        <v>0</v>
      </c>
      <c r="B3" s="15"/>
      <c r="C3" s="15"/>
      <c r="D3" s="15"/>
      <c r="E3" s="15"/>
      <c r="F3" s="15"/>
      <c r="G3" s="15"/>
      <c r="I3" s="4" t="s">
        <v>10</v>
      </c>
      <c r="J3" s="15"/>
      <c r="K3" s="15"/>
    </row>
    <row r="4" ht="9.75" customHeight="1"/>
    <row r="5" spans="1:5" ht="24.75" customHeight="1" thickBot="1">
      <c r="A5" s="2" t="s">
        <v>8</v>
      </c>
      <c r="B5" s="16"/>
      <c r="C5" s="16"/>
      <c r="D5" s="15"/>
      <c r="E5" s="15"/>
    </row>
    <row r="6" ht="15.75">
      <c r="G6" s="4" t="s">
        <v>1</v>
      </c>
    </row>
    <row r="7" spans="1:9" ht="19.5" customHeight="1" thickBot="1">
      <c r="A7" s="2" t="s">
        <v>6</v>
      </c>
      <c r="B7" s="40"/>
      <c r="C7" s="1" t="s">
        <v>2</v>
      </c>
      <c r="G7" s="4" t="s">
        <v>9</v>
      </c>
      <c r="H7" s="166"/>
      <c r="I7" s="15"/>
    </row>
    <row r="8" spans="7:9" ht="19.5" customHeight="1" thickBot="1">
      <c r="G8" s="4" t="s">
        <v>86</v>
      </c>
      <c r="H8" s="15"/>
      <c r="I8" s="15"/>
    </row>
    <row r="9" spans="1:9" ht="19.5" customHeight="1" thickBot="1">
      <c r="A9" s="2" t="s">
        <v>3</v>
      </c>
      <c r="C9" s="40"/>
      <c r="G9" s="4" t="s">
        <v>87</v>
      </c>
      <c r="H9" s="17"/>
      <c r="I9" s="17"/>
    </row>
    <row r="10" spans="1:9" ht="15" customHeight="1">
      <c r="A10" s="2"/>
      <c r="C10" s="42"/>
      <c r="G10" s="4"/>
      <c r="H10" s="41"/>
      <c r="I10" s="41"/>
    </row>
    <row r="11" spans="1:9" ht="15" customHeight="1">
      <c r="A11" s="33" t="s">
        <v>39</v>
      </c>
      <c r="B11" s="34"/>
      <c r="C11" s="34"/>
      <c r="D11" s="34"/>
      <c r="G11" s="4"/>
      <c r="H11" s="41"/>
      <c r="I11" s="41"/>
    </row>
    <row r="12" ht="15.75" customHeight="1" thickBot="1"/>
    <row r="13" spans="1:11" ht="30" customHeight="1">
      <c r="A13" s="10" t="s">
        <v>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30" customHeight="1" thickBot="1">
      <c r="A14" s="11" t="s">
        <v>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30" customHeight="1">
      <c r="A15" s="12" t="s">
        <v>64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</row>
    <row r="16" spans="1:11" ht="30" customHeight="1">
      <c r="A16" s="12" t="s">
        <v>65</v>
      </c>
      <c r="B16" s="49"/>
      <c r="C16" s="49"/>
      <c r="D16" s="49"/>
      <c r="E16" s="49"/>
      <c r="F16" s="49"/>
      <c r="G16" s="49"/>
      <c r="H16" s="49"/>
      <c r="I16" s="49"/>
      <c r="J16" s="49"/>
      <c r="K16" s="50"/>
    </row>
    <row r="17" spans="1:11" ht="30" customHeight="1">
      <c r="A17" s="13" t="s">
        <v>57</v>
      </c>
      <c r="B17" s="49"/>
      <c r="C17" s="49"/>
      <c r="D17" s="49"/>
      <c r="E17" s="49"/>
      <c r="F17" s="49"/>
      <c r="G17" s="49"/>
      <c r="H17" s="49"/>
      <c r="I17" s="49"/>
      <c r="J17" s="49"/>
      <c r="K17" s="50"/>
    </row>
    <row r="18" spans="1:11" ht="30" customHeight="1">
      <c r="A18" s="14" t="s">
        <v>58</v>
      </c>
      <c r="B18" s="5" t="str">
        <f>IF(B16=0," ",B15-B16)</f>
        <v> </v>
      </c>
      <c r="C18" s="5" t="str">
        <f aca="true" t="shared" si="0" ref="C18:K18">IF(C16=0," ",C15-C16)</f>
        <v> </v>
      </c>
      <c r="D18" s="5" t="str">
        <f t="shared" si="0"/>
        <v> </v>
      </c>
      <c r="E18" s="5" t="str">
        <f t="shared" si="0"/>
        <v> </v>
      </c>
      <c r="F18" s="5" t="str">
        <f t="shared" si="0"/>
        <v> </v>
      </c>
      <c r="G18" s="5" t="str">
        <f t="shared" si="0"/>
        <v> </v>
      </c>
      <c r="H18" s="5" t="str">
        <f t="shared" si="0"/>
        <v> </v>
      </c>
      <c r="I18" s="5" t="str">
        <f t="shared" si="0"/>
        <v> </v>
      </c>
      <c r="J18" s="5" t="str">
        <f t="shared" si="0"/>
        <v> </v>
      </c>
      <c r="K18" s="6" t="str">
        <f t="shared" si="0"/>
        <v> </v>
      </c>
    </row>
    <row r="19" spans="1:11" ht="30" customHeight="1">
      <c r="A19" s="38" t="s">
        <v>63</v>
      </c>
      <c r="B19" s="5">
        <f>IF(B16="","",B16-B17)</f>
      </c>
      <c r="C19" s="5">
        <f aca="true" t="shared" si="1" ref="C19:K19">IF(C16="","",C16-C17)</f>
      </c>
      <c r="D19" s="5">
        <f t="shared" si="1"/>
      </c>
      <c r="E19" s="5">
        <f t="shared" si="1"/>
      </c>
      <c r="F19" s="5">
        <f t="shared" si="1"/>
      </c>
      <c r="G19" s="5">
        <f t="shared" si="1"/>
      </c>
      <c r="H19" s="5">
        <f t="shared" si="1"/>
      </c>
      <c r="I19" s="5">
        <f t="shared" si="1"/>
      </c>
      <c r="J19" s="5">
        <f t="shared" si="1"/>
      </c>
      <c r="K19" s="6">
        <f t="shared" si="1"/>
      </c>
    </row>
    <row r="20" spans="1:11" ht="30" customHeight="1">
      <c r="A20" s="14" t="s">
        <v>59</v>
      </c>
      <c r="B20" s="8" t="str">
        <f>IF(B16=0," ",(B18*$B$7)/(1000-$B$7))</f>
        <v> </v>
      </c>
      <c r="C20" s="8" t="str">
        <f aca="true" t="shared" si="2" ref="C20:K20">IF(C16=0," ",(C18*$B$7)/(1000-$B$7))</f>
        <v> </v>
      </c>
      <c r="D20" s="8" t="str">
        <f t="shared" si="2"/>
        <v> </v>
      </c>
      <c r="E20" s="8" t="str">
        <f t="shared" si="2"/>
        <v> </v>
      </c>
      <c r="F20" s="8" t="str">
        <f t="shared" si="2"/>
        <v> </v>
      </c>
      <c r="G20" s="8" t="str">
        <f t="shared" si="2"/>
        <v> </v>
      </c>
      <c r="H20" s="8" t="str">
        <f t="shared" si="2"/>
        <v> </v>
      </c>
      <c r="I20" s="8" t="str">
        <f t="shared" si="2"/>
        <v> </v>
      </c>
      <c r="J20" s="8" t="str">
        <f t="shared" si="2"/>
        <v> </v>
      </c>
      <c r="K20" s="103" t="str">
        <f t="shared" si="2"/>
        <v> </v>
      </c>
    </row>
    <row r="21" spans="1:11" ht="30" customHeight="1">
      <c r="A21" s="38" t="s">
        <v>88</v>
      </c>
      <c r="B21" s="8" t="str">
        <f>IF(B16=0," ",B19-B20)</f>
        <v> </v>
      </c>
      <c r="C21" s="8" t="str">
        <f aca="true" t="shared" si="3" ref="C21:K21">IF(C16=0," ",C19-C20)</f>
        <v> </v>
      </c>
      <c r="D21" s="8" t="str">
        <f t="shared" si="3"/>
        <v> </v>
      </c>
      <c r="E21" s="8" t="str">
        <f t="shared" si="3"/>
        <v> </v>
      </c>
      <c r="F21" s="8" t="str">
        <f t="shared" si="3"/>
        <v> </v>
      </c>
      <c r="G21" s="8" t="str">
        <f t="shared" si="3"/>
        <v> </v>
      </c>
      <c r="H21" s="8" t="str">
        <f t="shared" si="3"/>
        <v> </v>
      </c>
      <c r="I21" s="8" t="str">
        <f t="shared" si="3"/>
        <v> </v>
      </c>
      <c r="J21" s="8" t="str">
        <f t="shared" si="3"/>
        <v> </v>
      </c>
      <c r="K21" s="103" t="str">
        <f t="shared" si="3"/>
        <v> </v>
      </c>
    </row>
    <row r="22" spans="1:11" ht="30" customHeight="1" thickBot="1">
      <c r="A22" s="18" t="s">
        <v>89</v>
      </c>
      <c r="B22" s="9" t="str">
        <f>IF(B16=0," ",1000*(B19-B20)/(((B19-B20)/$C$9)+B18))</f>
        <v> </v>
      </c>
      <c r="C22" s="9" t="str">
        <f aca="true" t="shared" si="4" ref="C22:K22">IF(C16=0," ",1000*(C19-C20)/(((C19-C20)/$C$9)+C18))</f>
        <v> </v>
      </c>
      <c r="D22" s="9" t="str">
        <f t="shared" si="4"/>
        <v> </v>
      </c>
      <c r="E22" s="9" t="str">
        <f t="shared" si="4"/>
        <v> </v>
      </c>
      <c r="F22" s="9" t="str">
        <f t="shared" si="4"/>
        <v> </v>
      </c>
      <c r="G22" s="9" t="str">
        <f t="shared" si="4"/>
        <v> </v>
      </c>
      <c r="H22" s="9" t="str">
        <f t="shared" si="4"/>
        <v> </v>
      </c>
      <c r="I22" s="9" t="str">
        <f t="shared" si="4"/>
        <v> </v>
      </c>
      <c r="J22" s="9" t="str">
        <f t="shared" si="4"/>
        <v> </v>
      </c>
      <c r="K22" s="162" t="str">
        <f t="shared" si="4"/>
        <v> 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 sheet="1" objects="1" scenarios="1"/>
  <printOptions horizontalCentered="1" verticalCentered="1"/>
  <pageMargins left="0.2" right="0.2" top="0.4" bottom="0.59" header="0.21" footer="0.31"/>
  <pageSetup horizontalDpi="1200" verticalDpi="1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P15" sqref="P15"/>
    </sheetView>
  </sheetViews>
  <sheetFormatPr defaultColWidth="9.140625" defaultRowHeight="12.75"/>
  <cols>
    <col min="1" max="1" width="15.00390625" style="0" customWidth="1"/>
    <col min="2" max="11" width="11.28125" style="0" customWidth="1"/>
  </cols>
  <sheetData>
    <row r="1" spans="1:11" ht="23.25">
      <c r="A1" s="3"/>
      <c r="B1" s="3"/>
      <c r="C1" s="3"/>
      <c r="D1" s="7" t="s">
        <v>12</v>
      </c>
      <c r="E1" s="3"/>
      <c r="F1" s="3"/>
      <c r="G1" s="3"/>
      <c r="H1" s="3"/>
      <c r="I1" s="3"/>
      <c r="J1" s="3"/>
      <c r="K1" s="3"/>
    </row>
    <row r="4" spans="1:11" ht="16.5" thickBot="1">
      <c r="A4" s="2" t="s">
        <v>0</v>
      </c>
      <c r="B4" s="15"/>
      <c r="C4" s="15"/>
      <c r="D4" s="15"/>
      <c r="E4" s="15"/>
      <c r="F4" s="15"/>
      <c r="G4" s="15"/>
      <c r="I4" s="4" t="s">
        <v>10</v>
      </c>
      <c r="J4" s="15"/>
      <c r="K4" s="15"/>
    </row>
    <row r="5" spans="9:11" ht="15.75">
      <c r="I5" s="4"/>
      <c r="J5" s="19"/>
      <c r="K5" s="3"/>
    </row>
    <row r="6" spans="1:10" ht="16.5" thickBot="1">
      <c r="A6" s="2" t="s">
        <v>8</v>
      </c>
      <c r="B6" s="16"/>
      <c r="C6" s="16"/>
      <c r="D6" s="15"/>
      <c r="E6" s="15"/>
      <c r="H6" s="4" t="s">
        <v>9</v>
      </c>
      <c r="I6" s="15"/>
      <c r="J6" s="15"/>
    </row>
    <row r="7" spans="1:10" ht="16.5" thickBot="1">
      <c r="A7" s="2"/>
      <c r="B7" s="20"/>
      <c r="C7" s="1"/>
      <c r="H7" s="4" t="s">
        <v>86</v>
      </c>
      <c r="I7" s="15"/>
      <c r="J7" s="15"/>
    </row>
    <row r="8" spans="8:10" ht="16.5" thickBot="1">
      <c r="H8" s="4" t="s">
        <v>87</v>
      </c>
      <c r="I8" s="17"/>
      <c r="J8" s="17"/>
    </row>
    <row r="9" spans="1:10" ht="15.75">
      <c r="A9" s="33" t="s">
        <v>39</v>
      </c>
      <c r="B9" s="34"/>
      <c r="C9" s="34"/>
      <c r="D9" s="34"/>
      <c r="H9" s="4"/>
      <c r="I9" s="41"/>
      <c r="J9" s="41"/>
    </row>
    <row r="10" ht="15" customHeight="1" thickBot="1"/>
    <row r="11" spans="1:11" ht="24.75" customHeight="1">
      <c r="A11" s="55" t="s">
        <v>4</v>
      </c>
      <c r="B11" s="43"/>
      <c r="C11" s="43"/>
      <c r="D11" s="43"/>
      <c r="E11" s="43"/>
      <c r="F11" s="43"/>
      <c r="G11" s="43"/>
      <c r="H11" s="44"/>
      <c r="I11" s="44"/>
      <c r="J11" s="44"/>
      <c r="K11" s="45"/>
    </row>
    <row r="12" spans="1:11" ht="24.75" customHeight="1" thickBot="1">
      <c r="A12" s="56" t="s">
        <v>5</v>
      </c>
      <c r="B12" s="46"/>
      <c r="C12" s="46"/>
      <c r="D12" s="46"/>
      <c r="E12" s="46"/>
      <c r="F12" s="46"/>
      <c r="G12" s="46"/>
      <c r="H12" s="47"/>
      <c r="I12" s="47"/>
      <c r="J12" s="47"/>
      <c r="K12" s="48"/>
    </row>
    <row r="13" spans="1:11" ht="39.75" customHeight="1">
      <c r="A13" s="57" t="s">
        <v>90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</row>
    <row r="14" spans="1:11" ht="34.5" customHeight="1">
      <c r="A14" s="57" t="s">
        <v>60</v>
      </c>
      <c r="B14" s="49"/>
      <c r="C14" s="49"/>
      <c r="D14" s="49"/>
      <c r="E14" s="49"/>
      <c r="F14" s="49"/>
      <c r="G14" s="49"/>
      <c r="H14" s="49"/>
      <c r="I14" s="49"/>
      <c r="J14" s="49"/>
      <c r="K14" s="50"/>
    </row>
    <row r="15" spans="1:11" ht="34.5" customHeight="1">
      <c r="A15" s="38" t="s">
        <v>91</v>
      </c>
      <c r="B15" s="5" t="str">
        <f>IF(B13=0," ",B13-B14)</f>
        <v> </v>
      </c>
      <c r="C15" s="5" t="str">
        <f aca="true" t="shared" si="0" ref="C15:K15">IF(C13=0," ",C13-C14)</f>
        <v> </v>
      </c>
      <c r="D15" s="5" t="str">
        <f t="shared" si="0"/>
        <v> </v>
      </c>
      <c r="E15" s="5" t="str">
        <f t="shared" si="0"/>
        <v> </v>
      </c>
      <c r="F15" s="5" t="str">
        <f t="shared" si="0"/>
        <v> </v>
      </c>
      <c r="G15" s="5" t="str">
        <f t="shared" si="0"/>
        <v> </v>
      </c>
      <c r="H15" s="5" t="str">
        <f t="shared" si="0"/>
        <v> </v>
      </c>
      <c r="I15" s="5" t="str">
        <f t="shared" si="0"/>
        <v> </v>
      </c>
      <c r="J15" s="5" t="str">
        <f t="shared" si="0"/>
        <v> </v>
      </c>
      <c r="K15" s="6" t="str">
        <f t="shared" si="0"/>
        <v> </v>
      </c>
    </row>
    <row r="16" spans="1:11" ht="34.5" customHeight="1">
      <c r="A16" s="58" t="s">
        <v>13</v>
      </c>
      <c r="B16" s="51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39.75" customHeight="1">
      <c r="A17" s="38" t="s">
        <v>92</v>
      </c>
      <c r="B17" s="8" t="str">
        <f>IF(B16=0," ",B15*10^6/B16)</f>
        <v> </v>
      </c>
      <c r="C17" s="8" t="str">
        <f aca="true" t="shared" si="1" ref="C17:K17">IF(C16=0," ",C15*10^6/C16)</f>
        <v> </v>
      </c>
      <c r="D17" s="8" t="str">
        <f t="shared" si="1"/>
        <v> </v>
      </c>
      <c r="E17" s="8" t="str">
        <f t="shared" si="1"/>
        <v> </v>
      </c>
      <c r="F17" s="8" t="str">
        <f t="shared" si="1"/>
        <v> </v>
      </c>
      <c r="G17" s="8" t="str">
        <f t="shared" si="1"/>
        <v> </v>
      </c>
      <c r="H17" s="8" t="str">
        <f t="shared" si="1"/>
        <v> </v>
      </c>
      <c r="I17" s="8" t="str">
        <f t="shared" si="1"/>
        <v> </v>
      </c>
      <c r="J17" s="8" t="str">
        <f t="shared" si="1"/>
        <v> </v>
      </c>
      <c r="K17" s="103" t="str">
        <f t="shared" si="1"/>
        <v> </v>
      </c>
    </row>
    <row r="18" spans="1:11" ht="34.5" customHeight="1" thickBot="1">
      <c r="A18" s="18" t="s">
        <v>14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</row>
  </sheetData>
  <sheetProtection sheet="1" objects="1" scenarios="1"/>
  <printOptions/>
  <pageMargins left="0.56" right="0.37" top="1" bottom="1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workbookViewId="0" topLeftCell="A21">
      <selection activeCell="B42" sqref="B42"/>
    </sheetView>
  </sheetViews>
  <sheetFormatPr defaultColWidth="9.140625" defaultRowHeight="12.75"/>
  <cols>
    <col min="1" max="1" width="22.28125" style="0" customWidth="1"/>
    <col min="2" max="10" width="11.7109375" style="0" customWidth="1"/>
  </cols>
  <sheetData>
    <row r="1" spans="1:9" ht="23.25">
      <c r="A1" s="59"/>
      <c r="B1" s="60" t="s">
        <v>45</v>
      </c>
      <c r="C1" s="60"/>
      <c r="D1" s="60"/>
      <c r="E1" s="60"/>
      <c r="F1" s="60"/>
      <c r="G1" s="60"/>
      <c r="H1" s="59"/>
      <c r="I1" s="59"/>
    </row>
    <row r="2" spans="1:9" ht="12.75">
      <c r="A2" s="59"/>
      <c r="B2" s="59"/>
      <c r="C2" s="59"/>
      <c r="D2" s="59"/>
      <c r="E2" s="59"/>
      <c r="F2" s="59"/>
      <c r="G2" s="59"/>
      <c r="H2" s="59"/>
      <c r="I2" s="59"/>
    </row>
    <row r="3" spans="1:9" ht="16.5" thickBot="1">
      <c r="A3" s="61" t="s">
        <v>0</v>
      </c>
      <c r="B3" s="15"/>
      <c r="C3" s="15"/>
      <c r="D3" s="15"/>
      <c r="E3" s="15"/>
      <c r="F3" s="15"/>
      <c r="G3" s="63"/>
      <c r="H3" s="61" t="s">
        <v>9</v>
      </c>
      <c r="I3" s="37"/>
    </row>
    <row r="4" spans="1:9" ht="16.5" thickBot="1">
      <c r="A4" s="61"/>
      <c r="B4" s="17"/>
      <c r="C4" s="17"/>
      <c r="D4" s="17"/>
      <c r="E4" s="17"/>
      <c r="F4" s="17"/>
      <c r="G4" s="63"/>
      <c r="H4" s="61"/>
      <c r="I4" s="63"/>
    </row>
    <row r="5" spans="1:9" ht="12.75">
      <c r="A5" s="59"/>
      <c r="B5" s="59"/>
      <c r="C5" s="59"/>
      <c r="D5" s="59"/>
      <c r="E5" s="59"/>
      <c r="F5" s="59"/>
      <c r="G5" s="63"/>
      <c r="H5" s="59"/>
      <c r="I5" s="59"/>
    </row>
    <row r="6" spans="1:9" ht="16.5" thickBot="1">
      <c r="A6" s="61" t="s">
        <v>8</v>
      </c>
      <c r="B6" s="15"/>
      <c r="C6" s="15"/>
      <c r="D6" s="15"/>
      <c r="E6" s="15"/>
      <c r="F6" s="15"/>
      <c r="G6" s="63"/>
      <c r="H6" s="61"/>
      <c r="I6" s="63"/>
    </row>
    <row r="7" spans="1:9" ht="12.75">
      <c r="A7" s="59"/>
      <c r="B7" s="59"/>
      <c r="C7" s="59"/>
      <c r="D7" s="59"/>
      <c r="E7" s="59"/>
      <c r="F7" s="59"/>
      <c r="G7" s="59"/>
      <c r="H7" s="59"/>
      <c r="I7" s="59"/>
    </row>
    <row r="8" spans="1:9" ht="16.5" thickBot="1">
      <c r="A8" s="61" t="s">
        <v>15</v>
      </c>
      <c r="B8" s="36"/>
      <c r="C8" s="65" t="s">
        <v>2</v>
      </c>
      <c r="D8" s="59"/>
      <c r="E8" s="59"/>
      <c r="F8" s="59"/>
      <c r="G8" s="59"/>
      <c r="H8" s="61" t="s">
        <v>16</v>
      </c>
      <c r="I8" s="36"/>
    </row>
    <row r="9" spans="1:9" ht="15.75">
      <c r="A9" s="61"/>
      <c r="B9" s="66"/>
      <c r="C9" s="65"/>
      <c r="D9" s="59"/>
      <c r="E9" s="59"/>
      <c r="F9" s="59"/>
      <c r="G9" s="59"/>
      <c r="H9" s="61"/>
      <c r="I9" s="66"/>
    </row>
    <row r="10" spans="1:9" ht="12.75">
      <c r="A10" s="59"/>
      <c r="B10" s="59"/>
      <c r="C10" s="59"/>
      <c r="D10" s="59"/>
      <c r="E10" s="59"/>
      <c r="F10" s="59"/>
      <c r="G10" s="59"/>
      <c r="H10" s="59"/>
      <c r="I10" s="59"/>
    </row>
    <row r="11" spans="1:9" ht="15.75">
      <c r="A11" s="67" t="s">
        <v>39</v>
      </c>
      <c r="B11" s="68"/>
      <c r="C11" s="68"/>
      <c r="D11" s="68"/>
      <c r="E11" s="68"/>
      <c r="F11" s="59"/>
      <c r="G11" s="59"/>
      <c r="H11" s="69"/>
      <c r="I11" s="70"/>
    </row>
    <row r="12" spans="1:9" ht="16.5" thickBot="1">
      <c r="A12" s="67"/>
      <c r="B12" s="68"/>
      <c r="C12" s="68"/>
      <c r="D12" s="68"/>
      <c r="E12" s="68"/>
      <c r="F12" s="59"/>
      <c r="G12" s="59"/>
      <c r="H12" s="69"/>
      <c r="I12" s="70"/>
    </row>
    <row r="13" spans="1:9" ht="16.5" thickBot="1">
      <c r="A13" s="71"/>
      <c r="B13" s="64"/>
      <c r="C13" s="72"/>
      <c r="D13" s="73" t="s">
        <v>68</v>
      </c>
      <c r="E13" s="74"/>
      <c r="F13" s="72"/>
      <c r="G13" s="75"/>
      <c r="H13" s="69"/>
      <c r="I13" s="70"/>
    </row>
    <row r="14" spans="1:9" ht="12.75">
      <c r="A14" s="150" t="s">
        <v>66</v>
      </c>
      <c r="B14" s="151" t="s">
        <v>71</v>
      </c>
      <c r="C14" s="76" t="s">
        <v>67</v>
      </c>
      <c r="D14" s="77" t="s">
        <v>67</v>
      </c>
      <c r="E14" s="76" t="s">
        <v>20</v>
      </c>
      <c r="F14" s="151" t="s">
        <v>36</v>
      </c>
      <c r="G14" s="154" t="s">
        <v>32</v>
      </c>
      <c r="H14" s="69"/>
      <c r="I14" s="70"/>
    </row>
    <row r="15" spans="1:9" ht="13.5" thickBot="1">
      <c r="A15" s="152" t="s">
        <v>76</v>
      </c>
      <c r="B15" s="153" t="s">
        <v>72</v>
      </c>
      <c r="C15" s="76" t="s">
        <v>47</v>
      </c>
      <c r="D15" s="77" t="s">
        <v>48</v>
      </c>
      <c r="E15" s="76" t="s">
        <v>49</v>
      </c>
      <c r="F15" s="153" t="s">
        <v>49</v>
      </c>
      <c r="G15" s="155" t="s">
        <v>33</v>
      </c>
      <c r="H15" s="69"/>
      <c r="I15" s="70"/>
    </row>
    <row r="16" spans="1:9" ht="19.5" customHeight="1">
      <c r="A16" s="122">
        <v>1</v>
      </c>
      <c r="B16" s="123"/>
      <c r="C16" s="123"/>
      <c r="D16" s="123"/>
      <c r="E16" s="124">
        <f>IF(D16="","",C16-D16)</f>
      </c>
      <c r="F16" s="124">
        <f>IF(D16="","",D16-B16)</f>
      </c>
      <c r="G16" s="127">
        <f>IF(D16="","",F16*(1000/(E16+F16)))</f>
      </c>
      <c r="H16" s="69"/>
      <c r="I16" s="70"/>
    </row>
    <row r="17" spans="1:9" ht="19.5" customHeight="1">
      <c r="A17" s="114">
        <v>2</v>
      </c>
      <c r="B17" s="107"/>
      <c r="C17" s="107"/>
      <c r="D17" s="107"/>
      <c r="E17" s="108">
        <f>IF(D17="","",C17-D17)</f>
      </c>
      <c r="F17" s="108">
        <f>IF(D17="","",D17-B17)</f>
      </c>
      <c r="G17" s="115">
        <f>IF(D17="","",F17*(1000/(E17+F17)))</f>
      </c>
      <c r="H17" s="69"/>
      <c r="I17" s="70"/>
    </row>
    <row r="18" spans="1:9" ht="19.5" customHeight="1" thickBot="1">
      <c r="A18" s="116">
        <v>3</v>
      </c>
      <c r="B18" s="117"/>
      <c r="C18" s="117"/>
      <c r="D18" s="117"/>
      <c r="E18" s="118">
        <f>IF(D18="","",C18-D18)</f>
      </c>
      <c r="F18" s="118">
        <f>IF(D18="","",D18-B18)</f>
      </c>
      <c r="G18" s="121">
        <f>IF(D18="","",F18*(1000/(E18+F18)))</f>
      </c>
      <c r="H18" s="78"/>
      <c r="I18" s="70"/>
    </row>
    <row r="19" spans="1:9" ht="19.5" customHeight="1" thickBot="1">
      <c r="A19" s="71"/>
      <c r="B19" s="64"/>
      <c r="C19" s="62"/>
      <c r="D19" s="62"/>
      <c r="E19" s="104"/>
      <c r="F19" s="105" t="s">
        <v>31</v>
      </c>
      <c r="G19" s="106">
        <f>IF(G16="","",AVERAGE(G16:G18))</f>
      </c>
      <c r="H19" s="78"/>
      <c r="I19" s="70"/>
    </row>
    <row r="20" spans="1:9" ht="15">
      <c r="A20" s="63"/>
      <c r="B20" s="63"/>
      <c r="C20" s="63"/>
      <c r="D20" s="63"/>
      <c r="E20" s="79"/>
      <c r="F20" s="79" t="s">
        <v>75</v>
      </c>
      <c r="G20" s="80"/>
      <c r="H20" s="78"/>
      <c r="I20" s="70"/>
    </row>
    <row r="21" spans="1:9" ht="15">
      <c r="A21" s="63"/>
      <c r="B21" s="63"/>
      <c r="C21" s="63"/>
      <c r="D21" s="63"/>
      <c r="E21" s="79"/>
      <c r="F21" s="79"/>
      <c r="G21" s="80"/>
      <c r="H21" s="78"/>
      <c r="I21" s="70"/>
    </row>
    <row r="22" spans="1:9" ht="15.75" thickBot="1">
      <c r="A22" s="63"/>
      <c r="B22" s="63"/>
      <c r="C22" s="63"/>
      <c r="D22" s="63"/>
      <c r="E22" s="79"/>
      <c r="F22" s="79"/>
      <c r="G22" s="80"/>
      <c r="H22" s="78"/>
      <c r="I22" s="70"/>
    </row>
    <row r="23" spans="1:9" ht="16.5" thickBot="1">
      <c r="A23" s="81"/>
      <c r="B23" s="82" t="s">
        <v>69</v>
      </c>
      <c r="C23" s="83"/>
      <c r="D23" s="83"/>
      <c r="E23" s="83"/>
      <c r="F23" s="83"/>
      <c r="G23" s="83"/>
      <c r="H23" s="84"/>
      <c r="I23" s="85"/>
    </row>
    <row r="24" spans="1:9" ht="12.75">
      <c r="A24" s="156"/>
      <c r="B24" s="157"/>
      <c r="C24" s="86"/>
      <c r="D24" s="87"/>
      <c r="E24" s="86"/>
      <c r="F24" s="86"/>
      <c r="G24" s="151" t="s">
        <v>74</v>
      </c>
      <c r="H24" s="151" t="s">
        <v>35</v>
      </c>
      <c r="I24" s="159" t="s">
        <v>29</v>
      </c>
    </row>
    <row r="25" spans="1:9" ht="12.75">
      <c r="A25" s="158" t="s">
        <v>35</v>
      </c>
      <c r="B25" s="76" t="s">
        <v>71</v>
      </c>
      <c r="C25" s="76" t="s">
        <v>67</v>
      </c>
      <c r="D25" s="77" t="s">
        <v>67</v>
      </c>
      <c r="E25" s="76" t="s">
        <v>20</v>
      </c>
      <c r="F25" s="76" t="s">
        <v>36</v>
      </c>
      <c r="G25" s="76" t="s">
        <v>73</v>
      </c>
      <c r="H25" s="76" t="s">
        <v>70</v>
      </c>
      <c r="I25" s="160" t="s">
        <v>30</v>
      </c>
    </row>
    <row r="26" spans="1:9" ht="13.5" thickBot="1">
      <c r="A26" s="152" t="s">
        <v>40</v>
      </c>
      <c r="B26" s="153" t="s">
        <v>72</v>
      </c>
      <c r="C26" s="76" t="s">
        <v>47</v>
      </c>
      <c r="D26" s="77" t="s">
        <v>48</v>
      </c>
      <c r="E26" s="76" t="s">
        <v>49</v>
      </c>
      <c r="F26" s="76" t="s">
        <v>49</v>
      </c>
      <c r="G26" s="153" t="s">
        <v>49</v>
      </c>
      <c r="H26" s="153" t="s">
        <v>46</v>
      </c>
      <c r="I26" s="161" t="s">
        <v>38</v>
      </c>
    </row>
    <row r="27" spans="1:9" ht="19.5" customHeight="1">
      <c r="A27" s="122">
        <v>1</v>
      </c>
      <c r="B27" s="123"/>
      <c r="C27" s="123"/>
      <c r="D27" s="123"/>
      <c r="E27" s="124">
        <f>IF(D27="","",C27-D27)</f>
      </c>
      <c r="F27" s="124">
        <f>IF(E27="","",(E27*B$8)/(1000-$B$8))</f>
      </c>
      <c r="G27" s="125">
        <f>IF(D27="","",D27-B27-F27)</f>
      </c>
      <c r="H27" s="126">
        <f>IF(D27="","",1000*(G27/((G27/$I$8)+E27)))</f>
      </c>
      <c r="I27" s="127"/>
    </row>
    <row r="28" spans="1:9" ht="19.5" customHeight="1">
      <c r="A28" s="114">
        <v>2</v>
      </c>
      <c r="B28" s="107"/>
      <c r="C28" s="107"/>
      <c r="D28" s="107"/>
      <c r="E28" s="108">
        <f>IF(D28="","",C28-D28)</f>
      </c>
      <c r="F28" s="108">
        <f>IF(E28="","",(E28*B$8)/(1000-$B$8))</f>
      </c>
      <c r="G28" s="112">
        <f>IF(D28="","",D28-B28-F28)</f>
      </c>
      <c r="H28" s="113">
        <f>IF(D28="","",1000*(G28/((G28/$I$8)+E28)))</f>
      </c>
      <c r="I28" s="115"/>
    </row>
    <row r="29" spans="1:9" ht="19.5" customHeight="1" thickBot="1">
      <c r="A29" s="116">
        <v>3</v>
      </c>
      <c r="B29" s="117"/>
      <c r="C29" s="117"/>
      <c r="D29" s="117"/>
      <c r="E29" s="118">
        <f>IF(D29="","",C29-D29)</f>
      </c>
      <c r="F29" s="118">
        <f>IF(E29="","",(E29*B$8)/(1000-$B$8))</f>
      </c>
      <c r="G29" s="119">
        <f>IF(D29="","",D29-B29-F29)</f>
      </c>
      <c r="H29" s="120">
        <f>IF(D29="","",1000*(G29/((G29/$I$8)+E29)))</f>
      </c>
      <c r="I29" s="121"/>
    </row>
    <row r="30" spans="1:10" ht="19.5" customHeight="1" thickBot="1">
      <c r="A30" s="109" t="s">
        <v>11</v>
      </c>
      <c r="B30" s="62"/>
      <c r="C30" s="62" t="s">
        <v>11</v>
      </c>
      <c r="D30" s="62"/>
      <c r="E30" s="104"/>
      <c r="F30" s="104"/>
      <c r="G30" s="105" t="s">
        <v>31</v>
      </c>
      <c r="H30" s="110">
        <f>IF(H27="","",AVERAGE(H27:H29))</f>
      </c>
      <c r="I30" s="111">
        <f>IF(H30="","",((1000-(H30/$I$8))/H30)*100)</f>
      </c>
      <c r="J30" t="s">
        <v>11</v>
      </c>
    </row>
    <row r="31" spans="1:9" ht="12.75">
      <c r="A31" s="89"/>
      <c r="B31" s="63"/>
      <c r="C31" s="63"/>
      <c r="D31" s="63"/>
      <c r="E31" s="79"/>
      <c r="F31" s="79"/>
      <c r="G31" s="79"/>
      <c r="H31" s="80"/>
      <c r="I31" s="90"/>
    </row>
    <row r="32" spans="1:9" ht="13.5" thickBot="1">
      <c r="A32" s="91"/>
      <c r="B32" s="92"/>
      <c r="C32" s="59"/>
      <c r="D32" s="59"/>
      <c r="E32" s="59"/>
      <c r="F32" s="59"/>
      <c r="G32" s="59"/>
      <c r="H32" s="80"/>
      <c r="I32" s="70"/>
    </row>
    <row r="33" spans="1:9" ht="12.75">
      <c r="A33" s="128" t="s">
        <v>80</v>
      </c>
      <c r="B33" s="129" t="s">
        <v>34</v>
      </c>
      <c r="C33" s="88" t="s">
        <v>50</v>
      </c>
      <c r="D33" s="59"/>
      <c r="E33" s="59"/>
      <c r="F33" s="59"/>
      <c r="G33" s="59"/>
      <c r="H33" s="80"/>
      <c r="I33" s="70"/>
    </row>
    <row r="34" spans="1:9" ht="12.75">
      <c r="A34" s="130" t="s">
        <v>81</v>
      </c>
      <c r="B34" s="35"/>
      <c r="C34" s="131">
        <f>IF(B34="","",100-B34)</f>
      </c>
      <c r="D34" s="59"/>
      <c r="E34" s="69"/>
      <c r="F34" s="94"/>
      <c r="G34" s="94"/>
      <c r="H34" s="69"/>
      <c r="I34" s="96"/>
    </row>
    <row r="35" spans="1:9" ht="12.75">
      <c r="A35" s="130"/>
      <c r="B35" s="132"/>
      <c r="C35" s="131"/>
      <c r="D35" s="59"/>
      <c r="E35" s="69"/>
      <c r="F35" s="94"/>
      <c r="G35" s="94"/>
      <c r="H35" s="69"/>
      <c r="I35" s="96"/>
    </row>
    <row r="36" spans="1:9" ht="12.75">
      <c r="A36" s="130" t="s">
        <v>51</v>
      </c>
      <c r="B36" s="63"/>
      <c r="C36" s="131"/>
      <c r="D36" s="95"/>
      <c r="E36" s="97"/>
      <c r="F36" s="95"/>
      <c r="G36" s="95"/>
      <c r="H36" s="97"/>
      <c r="I36" s="96"/>
    </row>
    <row r="37" spans="1:9" ht="13.5" thickBot="1">
      <c r="A37" s="134" t="s">
        <v>83</v>
      </c>
      <c r="B37" s="135">
        <f>IF(B34="","",B34+(3*C34))</f>
      </c>
      <c r="C37" s="136" t="s">
        <v>82</v>
      </c>
      <c r="D37" s="95"/>
      <c r="E37" s="97"/>
      <c r="F37" s="95"/>
      <c r="G37" s="95"/>
      <c r="H37" s="97"/>
      <c r="I37" s="96"/>
    </row>
    <row r="38" spans="1:9" ht="12.75">
      <c r="A38" s="89"/>
      <c r="B38" s="63"/>
      <c r="C38" s="63"/>
      <c r="D38" s="63"/>
      <c r="E38" s="79"/>
      <c r="F38" s="79"/>
      <c r="G38" s="79"/>
      <c r="H38" s="80"/>
      <c r="I38" s="90"/>
    </row>
    <row r="39" spans="1:9" ht="13.5" thickBot="1">
      <c r="A39" s="63"/>
      <c r="B39" s="59"/>
      <c r="C39" s="59"/>
      <c r="D39" s="59"/>
      <c r="E39" s="59"/>
      <c r="F39" s="59"/>
      <c r="G39" s="59"/>
      <c r="H39" s="80"/>
      <c r="I39" s="70"/>
    </row>
    <row r="40" spans="1:9" ht="12.75">
      <c r="A40" s="128" t="s">
        <v>55</v>
      </c>
      <c r="B40" s="137"/>
      <c r="C40" s="137"/>
      <c r="D40" s="138"/>
      <c r="E40" s="139"/>
      <c r="F40" s="59"/>
      <c r="G40" s="59"/>
      <c r="H40" s="80"/>
      <c r="I40" s="70"/>
    </row>
    <row r="41" spans="1:9" ht="12.75">
      <c r="A41" s="140" t="s">
        <v>77</v>
      </c>
      <c r="B41" s="141">
        <f>IF(B42="","",1000-B42-B43)</f>
      </c>
      <c r="C41" s="63" t="s">
        <v>43</v>
      </c>
      <c r="D41" s="63"/>
      <c r="E41" s="133"/>
      <c r="F41" s="59"/>
      <c r="G41" s="59"/>
      <c r="H41" s="80"/>
      <c r="I41" s="70"/>
    </row>
    <row r="42" spans="1:9" ht="12.75">
      <c r="A42" s="142" t="s">
        <v>41</v>
      </c>
      <c r="B42" s="141">
        <f>IF(H27="","",1000/(1+(100/$I$30)+($B$8/(1000-$B$8))))</f>
      </c>
      <c r="C42" s="63" t="s">
        <v>43</v>
      </c>
      <c r="D42" s="63"/>
      <c r="E42" s="133"/>
      <c r="F42" s="59"/>
      <c r="G42" s="59"/>
      <c r="H42" s="80"/>
      <c r="I42" s="70"/>
    </row>
    <row r="43" spans="1:9" ht="12.75">
      <c r="A43" s="142" t="s">
        <v>42</v>
      </c>
      <c r="B43" s="141">
        <f>IF(B42="","",($B$8*B42)/(1000-$B$8))</f>
      </c>
      <c r="C43" s="63" t="s">
        <v>43</v>
      </c>
      <c r="D43" s="63"/>
      <c r="E43" s="133"/>
      <c r="F43" s="59"/>
      <c r="G43" s="59"/>
      <c r="H43" s="80"/>
      <c r="I43" s="70"/>
    </row>
    <row r="44" spans="1:9" ht="12.75">
      <c r="A44" s="140"/>
      <c r="B44" s="141"/>
      <c r="C44" s="63"/>
      <c r="D44" s="63"/>
      <c r="E44" s="133"/>
      <c r="F44" s="59"/>
      <c r="G44" s="59"/>
      <c r="H44" s="80"/>
      <c r="I44" s="70"/>
    </row>
    <row r="45" spans="1:9" ht="12.75">
      <c r="A45" s="130" t="s">
        <v>56</v>
      </c>
      <c r="B45" s="93"/>
      <c r="C45" s="93"/>
      <c r="D45" s="93"/>
      <c r="E45" s="143"/>
      <c r="F45" s="59"/>
      <c r="G45" s="59"/>
      <c r="H45" s="80"/>
      <c r="I45" s="70"/>
    </row>
    <row r="46" spans="1:9" ht="12.75">
      <c r="A46" s="140" t="s">
        <v>35</v>
      </c>
      <c r="B46" s="102">
        <f>IF($B$42="","",(($B$41/$I$8)+$B$42)/1000)</f>
      </c>
      <c r="C46" s="63" t="s">
        <v>78</v>
      </c>
      <c r="D46" s="102">
        <f>IF(B42="","",1)</f>
      </c>
      <c r="E46" s="133" t="s">
        <v>52</v>
      </c>
      <c r="F46" s="59"/>
      <c r="G46" s="59"/>
      <c r="H46" s="80"/>
      <c r="I46" s="70"/>
    </row>
    <row r="47" spans="1:9" ht="12.75">
      <c r="A47" s="140" t="s">
        <v>44</v>
      </c>
      <c r="B47" s="102">
        <f>IF(B49="","",B49-B46)</f>
      </c>
      <c r="C47" s="63" t="s">
        <v>78</v>
      </c>
      <c r="D47" s="102">
        <f>IF(B49="","",B47)</f>
      </c>
      <c r="E47" s="133" t="s">
        <v>52</v>
      </c>
      <c r="F47" s="59"/>
      <c r="G47" s="59"/>
      <c r="H47" s="80"/>
      <c r="I47" s="70"/>
    </row>
    <row r="48" spans="1:9" ht="13.5" thickBot="1">
      <c r="A48" s="144" t="s">
        <v>36</v>
      </c>
      <c r="B48" s="99"/>
      <c r="C48" s="62"/>
      <c r="D48" s="100">
        <f>IF($B$49="","",$B$8*$D$47/(1000-$B$8))</f>
      </c>
      <c r="E48" s="145" t="s">
        <v>52</v>
      </c>
      <c r="F48" s="59"/>
      <c r="G48" s="59"/>
      <c r="H48" s="80"/>
      <c r="I48" s="70"/>
    </row>
    <row r="49" spans="1:9" ht="15" customHeight="1" thickBot="1">
      <c r="A49" s="146" t="s">
        <v>79</v>
      </c>
      <c r="B49" s="99">
        <f>IF(B37="","",B41/B37)</f>
      </c>
      <c r="C49" s="62" t="s">
        <v>78</v>
      </c>
      <c r="D49" s="99">
        <f>IF(B42="","",SUM(D46:D48))</f>
      </c>
      <c r="E49" s="145" t="s">
        <v>52</v>
      </c>
      <c r="F49" s="59"/>
      <c r="G49" s="59"/>
      <c r="H49" s="80"/>
      <c r="I49" s="70"/>
    </row>
    <row r="50" spans="1:9" ht="12.75">
      <c r="A50" s="91"/>
      <c r="B50" s="98"/>
      <c r="C50" s="59"/>
      <c r="D50" s="59"/>
      <c r="E50" s="59"/>
      <c r="F50" s="59"/>
      <c r="G50" s="59"/>
      <c r="H50" s="80"/>
      <c r="I50" s="70"/>
    </row>
    <row r="51" spans="1:9" ht="13.5" thickBot="1">
      <c r="A51" s="63"/>
      <c r="B51" s="59"/>
      <c r="C51" s="59"/>
      <c r="D51" s="59"/>
      <c r="E51" s="59"/>
      <c r="F51" s="59"/>
      <c r="G51" s="59"/>
      <c r="H51" s="80"/>
      <c r="I51" s="70"/>
    </row>
    <row r="52" spans="1:9" ht="12.75">
      <c r="A52" s="128" t="s">
        <v>37</v>
      </c>
      <c r="B52" s="137"/>
      <c r="C52" s="147"/>
      <c r="D52" s="148" t="s">
        <v>54</v>
      </c>
      <c r="E52" s="149"/>
      <c r="F52" s="94"/>
      <c r="G52" s="94"/>
      <c r="H52" s="80"/>
      <c r="I52" s="70"/>
    </row>
    <row r="53" spans="1:9" ht="12.75">
      <c r="A53" s="140" t="s">
        <v>35</v>
      </c>
      <c r="B53" s="102">
        <f>IF(C52="","",$B$46*D53)</f>
      </c>
      <c r="C53" s="63" t="s">
        <v>78</v>
      </c>
      <c r="D53" s="102">
        <f>IF($C$52="","",$C$52/$B$49)</f>
      </c>
      <c r="E53" s="133" t="s">
        <v>52</v>
      </c>
      <c r="F53" s="59"/>
      <c r="G53" s="59"/>
      <c r="H53" s="80"/>
      <c r="I53" s="70"/>
    </row>
    <row r="54" spans="1:9" ht="12.75">
      <c r="A54" s="140" t="s">
        <v>44</v>
      </c>
      <c r="B54" s="141">
        <f>IF(C52="","",D54)</f>
      </c>
      <c r="C54" s="63" t="s">
        <v>78</v>
      </c>
      <c r="D54" s="102">
        <f>IF(C52="","",$D$47*D53)</f>
      </c>
      <c r="E54" s="133" t="s">
        <v>52</v>
      </c>
      <c r="F54" s="59"/>
      <c r="G54" s="59"/>
      <c r="H54" s="80"/>
      <c r="I54" s="70"/>
    </row>
    <row r="55" spans="1:9" ht="13.5" thickBot="1">
      <c r="A55" s="144" t="s">
        <v>36</v>
      </c>
      <c r="B55" s="101"/>
      <c r="C55" s="62"/>
      <c r="D55" s="99">
        <f>IF($B$53="","",$D$48*$D$53)</f>
      </c>
      <c r="E55" s="145" t="s">
        <v>52</v>
      </c>
      <c r="F55" s="59"/>
      <c r="G55" s="59"/>
      <c r="H55" s="80"/>
      <c r="I55" s="70"/>
    </row>
    <row r="56" spans="1:9" ht="15" customHeight="1" thickBot="1">
      <c r="A56" s="146" t="s">
        <v>79</v>
      </c>
      <c r="B56" s="99">
        <f>IF(C52="","",C52)</f>
      </c>
      <c r="C56" s="62" t="s">
        <v>78</v>
      </c>
      <c r="D56" s="99">
        <f>IF($C$52="","",D49*$C$52/$B$49)</f>
      </c>
      <c r="E56" s="145" t="s">
        <v>52</v>
      </c>
      <c r="F56" s="98"/>
      <c r="G56" s="59"/>
      <c r="H56" s="80"/>
      <c r="I56" s="70"/>
    </row>
    <row r="57" spans="1:9" ht="12.75">
      <c r="A57" s="66"/>
      <c r="B57" s="92"/>
      <c r="C57" s="59"/>
      <c r="D57" s="59"/>
      <c r="E57" s="59"/>
      <c r="F57" s="59"/>
      <c r="G57" s="59"/>
      <c r="H57" s="80"/>
      <c r="I57" s="70"/>
    </row>
    <row r="58" spans="1:9" ht="13.5" thickBot="1">
      <c r="A58" s="63"/>
      <c r="B58" s="59"/>
      <c r="C58" s="59"/>
      <c r="D58" s="59"/>
      <c r="E58" s="59"/>
      <c r="F58" s="59"/>
      <c r="G58" s="59"/>
      <c r="H58" s="80"/>
      <c r="I58" s="70"/>
    </row>
    <row r="59" spans="1:9" ht="12.75">
      <c r="A59" s="128" t="s">
        <v>37</v>
      </c>
      <c r="B59" s="137"/>
      <c r="C59" s="147"/>
      <c r="D59" s="148" t="s">
        <v>53</v>
      </c>
      <c r="E59" s="149"/>
      <c r="F59" s="94"/>
      <c r="G59" s="94"/>
      <c r="H59" s="80"/>
      <c r="I59" s="70"/>
    </row>
    <row r="60" spans="1:9" ht="12.75">
      <c r="A60" s="140" t="s">
        <v>35</v>
      </c>
      <c r="B60" s="102">
        <f>IF(C59="","",$B$46*D60)</f>
      </c>
      <c r="C60" s="63" t="s">
        <v>78</v>
      </c>
      <c r="D60" s="102">
        <f>IF($C$59="","",$C$59)</f>
      </c>
      <c r="E60" s="133" t="s">
        <v>52</v>
      </c>
      <c r="F60" s="94"/>
      <c r="G60" s="94"/>
      <c r="H60" s="80"/>
      <c r="I60" s="70"/>
    </row>
    <row r="61" spans="1:9" ht="12.75">
      <c r="A61" s="140" t="s">
        <v>44</v>
      </c>
      <c r="B61" s="102">
        <f>IF(C59="","",D61)</f>
      </c>
      <c r="C61" s="63" t="s">
        <v>78</v>
      </c>
      <c r="D61" s="102">
        <f>IF(C59="","",$D$47*D60)</f>
      </c>
      <c r="E61" s="133" t="s">
        <v>52</v>
      </c>
      <c r="F61" s="59"/>
      <c r="G61" s="59"/>
      <c r="H61" s="80"/>
      <c r="I61" s="70"/>
    </row>
    <row r="62" spans="1:9" ht="13.5" thickBot="1">
      <c r="A62" s="144" t="s">
        <v>36</v>
      </c>
      <c r="B62" s="99"/>
      <c r="C62" s="62"/>
      <c r="D62" s="99">
        <f>IF($C$59="","",$C$59*D48)</f>
      </c>
      <c r="E62" s="145" t="s">
        <v>52</v>
      </c>
      <c r="F62" s="59"/>
      <c r="G62" s="59"/>
      <c r="H62" s="80"/>
      <c r="I62" s="70"/>
    </row>
    <row r="63" spans="1:9" ht="15" customHeight="1" thickBot="1">
      <c r="A63" s="146" t="s">
        <v>79</v>
      </c>
      <c r="B63" s="99">
        <f>IF(C59="","",C59*B49)</f>
      </c>
      <c r="C63" s="62" t="s">
        <v>78</v>
      </c>
      <c r="D63" s="99">
        <f>IF(C59="","",D60+D61+D62)</f>
      </c>
      <c r="E63" s="145" t="s">
        <v>52</v>
      </c>
      <c r="F63" s="59"/>
      <c r="G63" s="59"/>
      <c r="H63" s="80"/>
      <c r="I63" s="70"/>
    </row>
  </sheetData>
  <sheetProtection sheet="1" objects="1" scenarios="1"/>
  <printOptions/>
  <pageMargins left="0.5" right="0.5" top="0.5" bottom="0.5" header="0.5" footer="0.5"/>
  <pageSetup fitToHeight="1" fitToWidth="1" horizontalDpi="1200" verticalDpi="12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ERDC Vicksburg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Lloyd</dc:creator>
  <cp:keywords/>
  <dc:description/>
  <cp:lastModifiedBy> Cheryl Lloyd</cp:lastModifiedBy>
  <cp:lastPrinted>2003-04-24T18:51:29Z</cp:lastPrinted>
  <dcterms:created xsi:type="dcterms:W3CDTF">2002-08-02T19:16:20Z</dcterms:created>
  <dcterms:modified xsi:type="dcterms:W3CDTF">2003-12-11T16:59:19Z</dcterms:modified>
  <cp:category/>
  <cp:version/>
  <cp:contentType/>
  <cp:contentStatus/>
</cp:coreProperties>
</file>